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4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 codeName="{00000000-0000-0000-0000-000000000000}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DFowler\Desktop\"/>
    </mc:Choice>
  </mc:AlternateContent>
  <xr:revisionPtr revIDLastSave="0" documentId="8_{85F89EEA-955C-4676-9555-D540A3DB0D6D}" xr6:coauthVersionLast="40" xr6:coauthVersionMax="40" xr10:uidLastSave="{00000000-0000-0000-0000-000000000000}"/>
  <bookViews>
    <workbookView xWindow="0" yWindow="0" windowWidth="24195" windowHeight="9720" tabRatio="519" firstSheet="1" activeTab="1" xr2:uid="{00000000-000D-0000-FFFF-FFFF00000000}"/>
  </bookViews>
  <sheets>
    <sheet name="Lists" sheetId="15" state="hidden" r:id="rId1"/>
    <sheet name="Summary" sheetId="1" r:id="rId2"/>
    <sheet name="WAG Gymnasts" sheetId="2" r:id="rId3"/>
    <sheet name="WAG Coaches &amp; Judges" sheetId="11" r:id="rId4"/>
    <sheet name="MAG Gymnasts" sheetId="3" state="hidden" r:id="rId5"/>
    <sheet name="MAG Coaches &amp; Judges" sheetId="12" state="hidden" r:id="rId6"/>
    <sheet name="Pswd" sheetId="14" state="hidden" r:id="rId7"/>
  </sheets>
  <definedNames>
    <definedName name="Category_Formula">#REF!</definedName>
    <definedName name="Club_Abbr">Lists!$H$101:$H$174</definedName>
    <definedName name="Club_City">Lists!$J$101:$J$174</definedName>
    <definedName name="Club_Name">Lists!$I$101:$I$174</definedName>
    <definedName name="Clubs_Info_Area">Lists!$G$101:$J$170</definedName>
    <definedName name="Count_WAG_gymnasts">'WAG Gymnasts'!$Q$2</definedName>
    <definedName name="Entry_Deadline">Lists!$I$3</definedName>
    <definedName name="Fees_Level_Names_MAG">Lists!$B$17:$B$25</definedName>
    <definedName name="Fees_Level_Names_WAG">Lists!$B$8:$B$16</definedName>
    <definedName name="Fees_Per_Level">Lists!$C$8:$C$25</definedName>
    <definedName name="Host_Addr">Lists!$I$7</definedName>
    <definedName name="Host_City">Lists!$I$8</definedName>
    <definedName name="Host_Email">Lists!#REF!</definedName>
    <definedName name="Host_Name">Lists!$I$6</definedName>
    <definedName name="Host_Phone">Lists!$I$10</definedName>
    <definedName name="Host_Postal_Code">Lists!$I$9</definedName>
    <definedName name="Late_Entry_Fee">Lists!$I$4</definedName>
    <definedName name="List_of_BirthYears">Lists!$O$31:$AF$31</definedName>
    <definedName name="List_of_Months">Lists!$H$17:$H$28</definedName>
    <definedName name="MAG_Age_Range">Lists!$O$55:$AF$55</definedName>
    <definedName name="MAG_Categories">Lists!$N$56:$N$75</definedName>
    <definedName name="MAG_Category_Display_List">Lists!$J$56:$K$75</definedName>
    <definedName name="MAG_Fee_Codes">Lists!$L$56:$L$75</definedName>
    <definedName name="MAG_Fees">Lists!$C$17:$C$25</definedName>
    <definedName name="MAG_Fees_Codes">Lists!$L$56:$L$75</definedName>
    <definedName name="MAG_Levels">Lists!$B$17:$B$25</definedName>
    <definedName name="MAG_NumGymnasts">Lists!$D$17:$D$25</definedName>
    <definedName name="MAG_PopUpList_Categories">Lists!$J$56:$J$56</definedName>
    <definedName name="Meet_Dates">Lists!$I$2</definedName>
    <definedName name="Meet_Name">Lists!$I$1</definedName>
    <definedName name="Num_Gymnasts_Per_Level">Lists!$D$8:$D$25</definedName>
    <definedName name="_xlnm.Print_Area" localSheetId="1">Summary!$A$1:$H$47</definedName>
    <definedName name="_xlnm.Print_Area" localSheetId="2">'WAG Gymnasts'!$B$5:$O$64</definedName>
    <definedName name="_xlnm.Print_Titles" localSheetId="2">'WAG Gymnasts'!$1:$4</definedName>
    <definedName name="Summ_FeesPerGymnast">Summary!$E$24:$E$41</definedName>
    <definedName name="Summ_NumGymnasts">Summary!$D$24:$D$41</definedName>
    <definedName name="This_Clubs_Abbrev">Summary!$D$13</definedName>
    <definedName name="This_Clubs_City">Summary!$G$13</definedName>
    <definedName name="This_Clubs_FullName">Summary!$E$13</definedName>
    <definedName name="This_Clubs_Name">Summary!$D$13</definedName>
    <definedName name="WAG_Age_Range">Lists!$O$32:$AF$32</definedName>
    <definedName name="WAG_Categories">Lists!$N$33:$N$50</definedName>
    <definedName name="WAG_Category_Display_List">Lists!$J$33:$K$50</definedName>
    <definedName name="WAG_Fee_Codes">Lists!$L$33:$L$50</definedName>
    <definedName name="WAG_Fees">Lists!$C$8:$C$16</definedName>
    <definedName name="WAG_Levels">Lists!$B$8:$B$16</definedName>
    <definedName name="WAG_NumGymnasts">Lists!$D$8:$D$16</definedName>
    <definedName name="WAG_PopUpList_Categories">Lists!$J$33:$J$48</definedName>
    <definedName name="WAG_SubCategories">Lists!$O$33:$AG$50</definedName>
    <definedName name="xxxx">Lists!$J$33:$J$44</definedName>
    <definedName name="Year_of_Meet">Lists!$E$1</definedName>
    <definedName name="Yes_No_Reply">Lists!$J$17:$J$18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" i="1" l="1"/>
  <c r="U39" i="15"/>
  <c r="V39" i="15" s="1"/>
  <c r="W39" i="15" s="1"/>
  <c r="X39" i="15" s="1"/>
  <c r="Y39" i="15" s="1"/>
  <c r="Z39" i="15" s="1"/>
  <c r="AA39" i="15" s="1"/>
  <c r="AB39" i="15" s="1"/>
  <c r="AC39" i="15" s="1"/>
  <c r="AD39" i="15" s="1"/>
  <c r="AE39" i="15" s="1"/>
  <c r="AF39" i="15" s="1"/>
  <c r="K6" i="3"/>
  <c r="K7" i="3"/>
  <c r="K8" i="3"/>
  <c r="M8" i="3" s="1"/>
  <c r="K9" i="3"/>
  <c r="K10" i="3"/>
  <c r="K11" i="3"/>
  <c r="M11" i="3" s="1"/>
  <c r="K12" i="3"/>
  <c r="M12" i="3" s="1"/>
  <c r="K13" i="3"/>
  <c r="M13" i="3" s="1"/>
  <c r="K14" i="3"/>
  <c r="K15" i="3"/>
  <c r="K16" i="3"/>
  <c r="M16" i="3" s="1"/>
  <c r="K17" i="3"/>
  <c r="K18" i="3"/>
  <c r="K19" i="3"/>
  <c r="M19" i="3" s="1"/>
  <c r="K20" i="3"/>
  <c r="M20" i="3" s="1"/>
  <c r="K21" i="3"/>
  <c r="M21" i="3" s="1"/>
  <c r="K22" i="3"/>
  <c r="K23" i="3"/>
  <c r="K24" i="3"/>
  <c r="M24" i="3" s="1"/>
  <c r="K25" i="3"/>
  <c r="K26" i="3"/>
  <c r="K27" i="3"/>
  <c r="M27" i="3" s="1"/>
  <c r="K28" i="3"/>
  <c r="M28" i="3" s="1"/>
  <c r="K29" i="3"/>
  <c r="M29" i="3" s="1"/>
  <c r="K30" i="3"/>
  <c r="K31" i="3"/>
  <c r="K32" i="3"/>
  <c r="M32" i="3" s="1"/>
  <c r="K33" i="3"/>
  <c r="K34" i="3"/>
  <c r="K35" i="3"/>
  <c r="M35" i="3" s="1"/>
  <c r="K36" i="3"/>
  <c r="M36" i="3" s="1"/>
  <c r="K37" i="3"/>
  <c r="M37" i="3" s="1"/>
  <c r="K38" i="3"/>
  <c r="K39" i="3"/>
  <c r="K40" i="3"/>
  <c r="M40" i="3" s="1"/>
  <c r="K41" i="3"/>
  <c r="K42" i="3"/>
  <c r="K43" i="3"/>
  <c r="M43" i="3" s="1"/>
  <c r="K44" i="3"/>
  <c r="M44" i="3" s="1"/>
  <c r="K45" i="3"/>
  <c r="M45" i="3" s="1"/>
  <c r="K46" i="3"/>
  <c r="K47" i="3"/>
  <c r="K48" i="3"/>
  <c r="M48" i="3" s="1"/>
  <c r="K49" i="3"/>
  <c r="K50" i="3"/>
  <c r="K51" i="3"/>
  <c r="M51" i="3" s="1"/>
  <c r="K52" i="3"/>
  <c r="M52" i="3" s="1"/>
  <c r="K53" i="3"/>
  <c r="M53" i="3" s="1"/>
  <c r="K54" i="3"/>
  <c r="K55" i="3"/>
  <c r="K56" i="3"/>
  <c r="M56" i="3" s="1"/>
  <c r="K57" i="3"/>
  <c r="K58" i="3"/>
  <c r="K59" i="3"/>
  <c r="M59" i="3" s="1"/>
  <c r="K60" i="3"/>
  <c r="M60" i="3" s="1"/>
  <c r="K61" i="3"/>
  <c r="M61" i="3" s="1"/>
  <c r="K62" i="3"/>
  <c r="K63" i="3"/>
  <c r="K64" i="3"/>
  <c r="M64" i="3" s="1"/>
  <c r="K5" i="3"/>
  <c r="M6" i="3"/>
  <c r="M7" i="3"/>
  <c r="M9" i="3"/>
  <c r="M10" i="3"/>
  <c r="M14" i="3"/>
  <c r="M15" i="3"/>
  <c r="M17" i="3"/>
  <c r="M18" i="3"/>
  <c r="M22" i="3"/>
  <c r="M23" i="3"/>
  <c r="M25" i="3"/>
  <c r="M26" i="3"/>
  <c r="M30" i="3"/>
  <c r="M31" i="3"/>
  <c r="M33" i="3"/>
  <c r="M34" i="3"/>
  <c r="M38" i="3"/>
  <c r="M39" i="3"/>
  <c r="M41" i="3"/>
  <c r="M42" i="3"/>
  <c r="M46" i="3"/>
  <c r="M47" i="3"/>
  <c r="M49" i="3"/>
  <c r="M50" i="3"/>
  <c r="M54" i="3"/>
  <c r="M55" i="3"/>
  <c r="M57" i="3"/>
  <c r="M58" i="3"/>
  <c r="M62" i="3"/>
  <c r="M63" i="3"/>
  <c r="M5" i="3"/>
  <c r="C24" i="1"/>
  <c r="K6" i="2"/>
  <c r="M6" i="2" s="1"/>
  <c r="D10" i="15" s="1"/>
  <c r="D26" i="1" s="1"/>
  <c r="F26" i="1" s="1"/>
  <c r="K7" i="2"/>
  <c r="M7" i="2"/>
  <c r="K5" i="2"/>
  <c r="M5" i="2"/>
  <c r="K8" i="2"/>
  <c r="M8" i="2" s="1"/>
  <c r="K9" i="2"/>
  <c r="M9" i="2" s="1"/>
  <c r="K10" i="2"/>
  <c r="M10" i="2"/>
  <c r="K11" i="2"/>
  <c r="M11" i="2"/>
  <c r="K12" i="2"/>
  <c r="M12" i="2" s="1"/>
  <c r="K13" i="2"/>
  <c r="M13" i="2" s="1"/>
  <c r="K14" i="2"/>
  <c r="M14" i="2"/>
  <c r="K15" i="2"/>
  <c r="M15" i="2"/>
  <c r="K16" i="2"/>
  <c r="M16" i="2" s="1"/>
  <c r="K17" i="2"/>
  <c r="M17" i="2" s="1"/>
  <c r="K18" i="2"/>
  <c r="M18" i="2"/>
  <c r="K19" i="2"/>
  <c r="M19" i="2"/>
  <c r="K20" i="2"/>
  <c r="M20" i="2" s="1"/>
  <c r="K21" i="2"/>
  <c r="M21" i="2" s="1"/>
  <c r="K22" i="2"/>
  <c r="M22" i="2"/>
  <c r="K23" i="2"/>
  <c r="M23" i="2"/>
  <c r="K24" i="2"/>
  <c r="M24" i="2" s="1"/>
  <c r="K25" i="2"/>
  <c r="M25" i="2" s="1"/>
  <c r="K26" i="2"/>
  <c r="M26" i="2"/>
  <c r="K27" i="2"/>
  <c r="M27" i="2"/>
  <c r="K28" i="2"/>
  <c r="M28" i="2" s="1"/>
  <c r="K29" i="2"/>
  <c r="M29" i="2" s="1"/>
  <c r="K30" i="2"/>
  <c r="M30" i="2"/>
  <c r="K31" i="2"/>
  <c r="M31" i="2"/>
  <c r="K32" i="2"/>
  <c r="M32" i="2" s="1"/>
  <c r="K33" i="2"/>
  <c r="M33" i="2" s="1"/>
  <c r="K34" i="2"/>
  <c r="M34" i="2"/>
  <c r="K35" i="2"/>
  <c r="M35" i="2"/>
  <c r="K36" i="2"/>
  <c r="M36" i="2" s="1"/>
  <c r="K37" i="2"/>
  <c r="M37" i="2" s="1"/>
  <c r="K38" i="2"/>
  <c r="M38" i="2"/>
  <c r="K39" i="2"/>
  <c r="M39" i="2"/>
  <c r="K40" i="2"/>
  <c r="M40" i="2" s="1"/>
  <c r="K41" i="2"/>
  <c r="M41" i="2" s="1"/>
  <c r="K42" i="2"/>
  <c r="M42" i="2"/>
  <c r="K43" i="2"/>
  <c r="M43" i="2"/>
  <c r="K44" i="2"/>
  <c r="M44" i="2" s="1"/>
  <c r="K45" i="2"/>
  <c r="M45" i="2" s="1"/>
  <c r="K46" i="2"/>
  <c r="M46" i="2"/>
  <c r="K47" i="2"/>
  <c r="M47" i="2"/>
  <c r="K48" i="2"/>
  <c r="M48" i="2" s="1"/>
  <c r="K49" i="2"/>
  <c r="M49" i="2" s="1"/>
  <c r="K50" i="2"/>
  <c r="M50" i="2"/>
  <c r="K51" i="2"/>
  <c r="M51" i="2"/>
  <c r="K52" i="2"/>
  <c r="M52" i="2" s="1"/>
  <c r="K53" i="2"/>
  <c r="M53" i="2" s="1"/>
  <c r="K54" i="2"/>
  <c r="M54" i="2"/>
  <c r="K55" i="2"/>
  <c r="M55" i="2"/>
  <c r="K56" i="2"/>
  <c r="M56" i="2" s="1"/>
  <c r="K57" i="2"/>
  <c r="M57" i="2" s="1"/>
  <c r="K58" i="2"/>
  <c r="M58" i="2"/>
  <c r="K59" i="2"/>
  <c r="M59" i="2"/>
  <c r="K60" i="2"/>
  <c r="M60" i="2" s="1"/>
  <c r="K61" i="2"/>
  <c r="M61" i="2" s="1"/>
  <c r="K62" i="2"/>
  <c r="M62" i="2"/>
  <c r="K63" i="2"/>
  <c r="M63" i="2"/>
  <c r="K64" i="2"/>
  <c r="M64" i="2" s="1"/>
  <c r="C41" i="1"/>
  <c r="C40" i="1"/>
  <c r="C39" i="1"/>
  <c r="C38" i="1"/>
  <c r="C37" i="1"/>
  <c r="C36" i="1"/>
  <c r="C35" i="1"/>
  <c r="C34" i="1"/>
  <c r="C33" i="1"/>
  <c r="O31" i="15"/>
  <c r="P31" i="15" s="1"/>
  <c r="Q31" i="15" s="1"/>
  <c r="R31" i="15" s="1"/>
  <c r="S31" i="15" s="1"/>
  <c r="T31" i="15" s="1"/>
  <c r="U31" i="15" s="1"/>
  <c r="AB37" i="15"/>
  <c r="AC37" i="15" s="1"/>
  <c r="AD37" i="15" s="1"/>
  <c r="AE37" i="15" s="1"/>
  <c r="AF37" i="15" s="1"/>
  <c r="C32" i="1"/>
  <c r="C31" i="1"/>
  <c r="C30" i="1"/>
  <c r="C29" i="1"/>
  <c r="C28" i="1"/>
  <c r="C27" i="1"/>
  <c r="C26" i="1"/>
  <c r="C25" i="1"/>
  <c r="E28" i="1"/>
  <c r="E29" i="1"/>
  <c r="E30" i="1"/>
  <c r="E31" i="1"/>
  <c r="E32" i="1"/>
  <c r="E36" i="1"/>
  <c r="E37" i="1"/>
  <c r="E38" i="1"/>
  <c r="Q8" i="3"/>
  <c r="L8" i="3" s="1"/>
  <c r="Q11" i="3"/>
  <c r="S11" i="3" s="1"/>
  <c r="Q7" i="3"/>
  <c r="L7" i="3" s="1"/>
  <c r="Q10" i="3"/>
  <c r="Q9" i="3"/>
  <c r="L9" i="3" s="1"/>
  <c r="Q5" i="3"/>
  <c r="Q12" i="3"/>
  <c r="L12" i="3" s="1"/>
  <c r="Q13" i="3"/>
  <c r="Q14" i="3"/>
  <c r="L14" i="3" s="1"/>
  <c r="Q15" i="3"/>
  <c r="Q16" i="3"/>
  <c r="L16" i="3" s="1"/>
  <c r="Q17" i="3"/>
  <c r="V17" i="3" s="1"/>
  <c r="Q18" i="3"/>
  <c r="L18" i="3" s="1"/>
  <c r="Q19" i="3"/>
  <c r="Q20" i="3"/>
  <c r="L20" i="3" s="1"/>
  <c r="Q21" i="3"/>
  <c r="Q22" i="3"/>
  <c r="L22" i="3" s="1"/>
  <c r="Q23" i="3"/>
  <c r="Q24" i="3"/>
  <c r="L24" i="3" s="1"/>
  <c r="Q25" i="3"/>
  <c r="Q26" i="3"/>
  <c r="L26" i="3" s="1"/>
  <c r="Q27" i="3"/>
  <c r="Q28" i="3"/>
  <c r="L28" i="3" s="1"/>
  <c r="Q29" i="3"/>
  <c r="Q30" i="3"/>
  <c r="L30" i="3" s="1"/>
  <c r="Q31" i="3"/>
  <c r="Q32" i="3"/>
  <c r="L32" i="3" s="1"/>
  <c r="Q33" i="3"/>
  <c r="V33" i="3" s="1"/>
  <c r="Q34" i="3"/>
  <c r="L34" i="3" s="1"/>
  <c r="Q35" i="3"/>
  <c r="Q36" i="3"/>
  <c r="L36" i="3" s="1"/>
  <c r="Q37" i="3"/>
  <c r="Q38" i="3"/>
  <c r="L38" i="3" s="1"/>
  <c r="Q39" i="3"/>
  <c r="Q40" i="3"/>
  <c r="L40" i="3" s="1"/>
  <c r="Q41" i="3"/>
  <c r="Q42" i="3"/>
  <c r="L42" i="3" s="1"/>
  <c r="Q43" i="3"/>
  <c r="Q44" i="3"/>
  <c r="L44" i="3" s="1"/>
  <c r="Q45" i="3"/>
  <c r="Q46" i="3"/>
  <c r="L46" i="3" s="1"/>
  <c r="Q47" i="3"/>
  <c r="Q48" i="3"/>
  <c r="L48" i="3" s="1"/>
  <c r="Q49" i="3"/>
  <c r="V49" i="3" s="1"/>
  <c r="Q50" i="3"/>
  <c r="L50" i="3" s="1"/>
  <c r="Q51" i="3"/>
  <c r="Q52" i="3"/>
  <c r="L52" i="3" s="1"/>
  <c r="Q53" i="3"/>
  <c r="Q54" i="3"/>
  <c r="L54" i="3" s="1"/>
  <c r="Q55" i="3"/>
  <c r="Q56" i="3"/>
  <c r="L56" i="3" s="1"/>
  <c r="Q57" i="3"/>
  <c r="V57" i="3" s="1"/>
  <c r="Q58" i="3"/>
  <c r="L58" i="3" s="1"/>
  <c r="Q59" i="3"/>
  <c r="Q60" i="3"/>
  <c r="L60" i="3" s="1"/>
  <c r="Q61" i="3"/>
  <c r="Q62" i="3"/>
  <c r="L62" i="3" s="1"/>
  <c r="Q63" i="3"/>
  <c r="Q64" i="3"/>
  <c r="L64" i="3" s="1"/>
  <c r="J8" i="3"/>
  <c r="J11" i="3"/>
  <c r="J7" i="3"/>
  <c r="J10" i="3"/>
  <c r="J9" i="3"/>
  <c r="J5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R8" i="3"/>
  <c r="P8" i="3"/>
  <c r="S8" i="3"/>
  <c r="T8" i="3"/>
  <c r="U8" i="3" s="1"/>
  <c r="V8" i="3"/>
  <c r="R11" i="3"/>
  <c r="P11" i="3"/>
  <c r="T11" i="3"/>
  <c r="U11" i="3"/>
  <c r="R7" i="3"/>
  <c r="P7" i="3"/>
  <c r="T7" i="3"/>
  <c r="U7" i="3" s="1"/>
  <c r="V7" i="3"/>
  <c r="R10" i="3"/>
  <c r="R9" i="3"/>
  <c r="P9" i="3"/>
  <c r="S9" i="3"/>
  <c r="T9" i="3"/>
  <c r="U9" i="3" s="1"/>
  <c r="V9" i="3"/>
  <c r="R5" i="3"/>
  <c r="P5" i="3"/>
  <c r="T5" i="3"/>
  <c r="U5" i="3"/>
  <c r="R12" i="3"/>
  <c r="P12" i="3"/>
  <c r="T12" i="3"/>
  <c r="U12" i="3" s="1"/>
  <c r="V12" i="3"/>
  <c r="R13" i="3"/>
  <c r="R14" i="3"/>
  <c r="P14" i="3"/>
  <c r="S14" i="3"/>
  <c r="T14" i="3"/>
  <c r="U14" i="3" s="1"/>
  <c r="V14" i="3"/>
  <c r="R15" i="3"/>
  <c r="P15" i="3"/>
  <c r="T15" i="3"/>
  <c r="U15" i="3"/>
  <c r="R16" i="3"/>
  <c r="P16" i="3"/>
  <c r="T16" i="3"/>
  <c r="U16" i="3" s="1"/>
  <c r="V16" i="3"/>
  <c r="R17" i="3"/>
  <c r="R18" i="3"/>
  <c r="P18" i="3"/>
  <c r="S18" i="3"/>
  <c r="T18" i="3"/>
  <c r="U18" i="3" s="1"/>
  <c r="V18" i="3"/>
  <c r="R19" i="3"/>
  <c r="P19" i="3"/>
  <c r="T19" i="3"/>
  <c r="U19" i="3" s="1"/>
  <c r="R20" i="3"/>
  <c r="P20" i="3"/>
  <c r="T20" i="3"/>
  <c r="U20" i="3" s="1"/>
  <c r="V20" i="3"/>
  <c r="R21" i="3"/>
  <c r="R22" i="3"/>
  <c r="P22" i="3"/>
  <c r="S22" i="3"/>
  <c r="T22" i="3"/>
  <c r="U22" i="3" s="1"/>
  <c r="V22" i="3"/>
  <c r="R23" i="3"/>
  <c r="P23" i="3"/>
  <c r="T23" i="3"/>
  <c r="U23" i="3"/>
  <c r="R24" i="3"/>
  <c r="P24" i="3"/>
  <c r="T24" i="3"/>
  <c r="U24" i="3" s="1"/>
  <c r="V24" i="3"/>
  <c r="R25" i="3"/>
  <c r="R26" i="3"/>
  <c r="P26" i="3"/>
  <c r="S26" i="3"/>
  <c r="T26" i="3"/>
  <c r="U26" i="3" s="1"/>
  <c r="V26" i="3"/>
  <c r="R27" i="3"/>
  <c r="P27" i="3"/>
  <c r="T27" i="3"/>
  <c r="U27" i="3"/>
  <c r="R28" i="3"/>
  <c r="P28" i="3"/>
  <c r="T28" i="3"/>
  <c r="U28" i="3" s="1"/>
  <c r="V28" i="3"/>
  <c r="R29" i="3"/>
  <c r="R30" i="3"/>
  <c r="P30" i="3"/>
  <c r="S30" i="3"/>
  <c r="T30" i="3"/>
  <c r="U30" i="3" s="1"/>
  <c r="V30" i="3"/>
  <c r="R31" i="3"/>
  <c r="P31" i="3"/>
  <c r="T31" i="3"/>
  <c r="U31" i="3"/>
  <c r="R32" i="3"/>
  <c r="P32" i="3"/>
  <c r="T32" i="3"/>
  <c r="U32" i="3" s="1"/>
  <c r="V32" i="3"/>
  <c r="R33" i="3"/>
  <c r="R34" i="3"/>
  <c r="P34" i="3"/>
  <c r="S34" i="3"/>
  <c r="T34" i="3"/>
  <c r="U34" i="3" s="1"/>
  <c r="V34" i="3"/>
  <c r="R35" i="3"/>
  <c r="P35" i="3"/>
  <c r="T35" i="3"/>
  <c r="U35" i="3" s="1"/>
  <c r="R36" i="3"/>
  <c r="P36" i="3"/>
  <c r="T36" i="3"/>
  <c r="U36" i="3" s="1"/>
  <c r="V36" i="3"/>
  <c r="R37" i="3"/>
  <c r="R38" i="3"/>
  <c r="P38" i="3"/>
  <c r="S38" i="3"/>
  <c r="T38" i="3"/>
  <c r="U38" i="3" s="1"/>
  <c r="V38" i="3"/>
  <c r="R39" i="3"/>
  <c r="P39" i="3"/>
  <c r="T39" i="3"/>
  <c r="U39" i="3"/>
  <c r="R40" i="3"/>
  <c r="P40" i="3"/>
  <c r="T40" i="3"/>
  <c r="U40" i="3" s="1"/>
  <c r="V40" i="3"/>
  <c r="R41" i="3"/>
  <c r="R42" i="3"/>
  <c r="P42" i="3"/>
  <c r="S42" i="3"/>
  <c r="T42" i="3"/>
  <c r="U42" i="3" s="1"/>
  <c r="V42" i="3"/>
  <c r="R43" i="3"/>
  <c r="P43" i="3"/>
  <c r="T43" i="3"/>
  <c r="U43" i="3"/>
  <c r="R44" i="3"/>
  <c r="P44" i="3"/>
  <c r="T44" i="3"/>
  <c r="U44" i="3" s="1"/>
  <c r="V44" i="3"/>
  <c r="R45" i="3"/>
  <c r="P45" i="3" s="1"/>
  <c r="T45" i="3"/>
  <c r="U45" i="3" s="1"/>
  <c r="R46" i="3"/>
  <c r="P46" i="3"/>
  <c r="S46" i="3"/>
  <c r="T46" i="3"/>
  <c r="U46" i="3" s="1"/>
  <c r="V46" i="3"/>
  <c r="R47" i="3"/>
  <c r="P47" i="3"/>
  <c r="T47" i="3"/>
  <c r="U47" i="3"/>
  <c r="R48" i="3"/>
  <c r="P48" i="3"/>
  <c r="T48" i="3"/>
  <c r="U48" i="3" s="1"/>
  <c r="V48" i="3"/>
  <c r="R49" i="3"/>
  <c r="P49" i="3" s="1"/>
  <c r="T49" i="3"/>
  <c r="U49" i="3" s="1"/>
  <c r="R50" i="3"/>
  <c r="P50" i="3"/>
  <c r="S50" i="3"/>
  <c r="T50" i="3"/>
  <c r="U50" i="3" s="1"/>
  <c r="V50" i="3"/>
  <c r="R51" i="3"/>
  <c r="P51" i="3"/>
  <c r="T51" i="3"/>
  <c r="U51" i="3"/>
  <c r="R52" i="3"/>
  <c r="P52" i="3"/>
  <c r="T52" i="3"/>
  <c r="U52" i="3" s="1"/>
  <c r="V52" i="3"/>
  <c r="R53" i="3"/>
  <c r="P53" i="3" s="1"/>
  <c r="R54" i="3"/>
  <c r="P54" i="3"/>
  <c r="S54" i="3"/>
  <c r="T54" i="3"/>
  <c r="U54" i="3" s="1"/>
  <c r="V54" i="3"/>
  <c r="R55" i="3"/>
  <c r="P55" i="3"/>
  <c r="T55" i="3"/>
  <c r="U55" i="3"/>
  <c r="R56" i="3"/>
  <c r="P56" i="3"/>
  <c r="T56" i="3"/>
  <c r="U56" i="3" s="1"/>
  <c r="V56" i="3"/>
  <c r="R57" i="3"/>
  <c r="P57" i="3" s="1"/>
  <c r="T57" i="3"/>
  <c r="U57" i="3" s="1"/>
  <c r="R58" i="3"/>
  <c r="P58" i="3"/>
  <c r="S58" i="3"/>
  <c r="T58" i="3"/>
  <c r="U58" i="3" s="1"/>
  <c r="V58" i="3"/>
  <c r="R59" i="3"/>
  <c r="P59" i="3"/>
  <c r="T59" i="3"/>
  <c r="U59" i="3" s="1"/>
  <c r="R60" i="3"/>
  <c r="P60" i="3"/>
  <c r="T60" i="3"/>
  <c r="U60" i="3" s="1"/>
  <c r="V60" i="3"/>
  <c r="R61" i="3"/>
  <c r="P61" i="3" s="1"/>
  <c r="T61" i="3"/>
  <c r="U61" i="3" s="1"/>
  <c r="R62" i="3"/>
  <c r="P62" i="3"/>
  <c r="S62" i="3"/>
  <c r="T62" i="3"/>
  <c r="U62" i="3" s="1"/>
  <c r="V62" i="3"/>
  <c r="R63" i="3"/>
  <c r="P63" i="3"/>
  <c r="T63" i="3"/>
  <c r="U63" i="3"/>
  <c r="R64" i="3"/>
  <c r="P64" i="3"/>
  <c r="T64" i="3"/>
  <c r="U64" i="3" s="1"/>
  <c r="V64" i="3"/>
  <c r="H64" i="3"/>
  <c r="H5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8" i="3"/>
  <c r="H11" i="3"/>
  <c r="H7" i="3"/>
  <c r="H10" i="3"/>
  <c r="H9" i="3"/>
  <c r="J6" i="3"/>
  <c r="R6" i="3"/>
  <c r="P6" i="3"/>
  <c r="G30" i="12"/>
  <c r="G29" i="12"/>
  <c r="H28" i="12"/>
  <c r="I28" i="12" s="1"/>
  <c r="J28" i="12" s="1"/>
  <c r="K28" i="12" s="1"/>
  <c r="L28" i="12" s="1"/>
  <c r="M28" i="12" s="1"/>
  <c r="I18" i="1"/>
  <c r="I19" i="1"/>
  <c r="I16" i="1"/>
  <c r="O32" i="15"/>
  <c r="O55" i="15" s="1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5" i="2"/>
  <c r="E64" i="2"/>
  <c r="D64" i="2"/>
  <c r="E63" i="2"/>
  <c r="D63" i="2"/>
  <c r="E62" i="2"/>
  <c r="D62" i="2"/>
  <c r="E61" i="2"/>
  <c r="D61" i="2"/>
  <c r="E60" i="2"/>
  <c r="D60" i="2"/>
  <c r="E59" i="2"/>
  <c r="D59" i="2"/>
  <c r="E58" i="2"/>
  <c r="D58" i="2"/>
  <c r="E57" i="2"/>
  <c r="D57" i="2"/>
  <c r="E56" i="2"/>
  <c r="D56" i="2"/>
  <c r="E55" i="2"/>
  <c r="D55" i="2"/>
  <c r="E54" i="2"/>
  <c r="D54" i="2"/>
  <c r="E53" i="2"/>
  <c r="D53" i="2"/>
  <c r="E52" i="2"/>
  <c r="D52" i="2"/>
  <c r="E51" i="2"/>
  <c r="D51" i="2"/>
  <c r="E50" i="2"/>
  <c r="D50" i="2"/>
  <c r="E49" i="2"/>
  <c r="D49" i="2"/>
  <c r="E48" i="2"/>
  <c r="D48" i="2"/>
  <c r="E47" i="2"/>
  <c r="D47" i="2"/>
  <c r="E46" i="2"/>
  <c r="D46" i="2"/>
  <c r="E45" i="2"/>
  <c r="D45" i="2"/>
  <c r="E44" i="2"/>
  <c r="D44" i="2"/>
  <c r="E43" i="2"/>
  <c r="D43" i="2"/>
  <c r="E42" i="2"/>
  <c r="D42" i="2"/>
  <c r="E41" i="2"/>
  <c r="D41" i="2"/>
  <c r="E40" i="2"/>
  <c r="D40" i="2"/>
  <c r="E39" i="2"/>
  <c r="D39" i="2"/>
  <c r="E38" i="2"/>
  <c r="D38" i="2"/>
  <c r="E37" i="2"/>
  <c r="D37" i="2"/>
  <c r="E36" i="2"/>
  <c r="D36" i="2"/>
  <c r="E35" i="2"/>
  <c r="D35" i="2"/>
  <c r="E34" i="2"/>
  <c r="D34" i="2"/>
  <c r="E33" i="2"/>
  <c r="D33" i="2"/>
  <c r="E32" i="2"/>
  <c r="D32" i="2"/>
  <c r="E31" i="2"/>
  <c r="D31" i="2"/>
  <c r="E30" i="2"/>
  <c r="D30" i="2"/>
  <c r="E29" i="2"/>
  <c r="D29" i="2"/>
  <c r="E28" i="2"/>
  <c r="D28" i="2"/>
  <c r="E27" i="2"/>
  <c r="D27" i="2"/>
  <c r="E26" i="2"/>
  <c r="D26" i="2"/>
  <c r="E25" i="2"/>
  <c r="D25" i="2"/>
  <c r="E24" i="2"/>
  <c r="D24" i="2"/>
  <c r="E23" i="2"/>
  <c r="D23" i="2"/>
  <c r="E22" i="2"/>
  <c r="D22" i="2"/>
  <c r="E21" i="2"/>
  <c r="D21" i="2"/>
  <c r="E20" i="2"/>
  <c r="D20" i="2"/>
  <c r="E19" i="2"/>
  <c r="D19" i="2"/>
  <c r="E18" i="2"/>
  <c r="D18" i="2"/>
  <c r="E17" i="2"/>
  <c r="D17" i="2"/>
  <c r="E16" i="2"/>
  <c r="D16" i="2"/>
  <c r="E15" i="2"/>
  <c r="D15" i="2"/>
  <c r="E14" i="2"/>
  <c r="D14" i="2"/>
  <c r="E13" i="2"/>
  <c r="D13" i="2"/>
  <c r="E12" i="2"/>
  <c r="D12" i="2"/>
  <c r="E11" i="2"/>
  <c r="D11" i="2"/>
  <c r="E10" i="2"/>
  <c r="D10" i="2"/>
  <c r="A13" i="1"/>
  <c r="G13" i="1"/>
  <c r="E9" i="2"/>
  <c r="D9" i="2"/>
  <c r="E8" i="2"/>
  <c r="D8" i="2"/>
  <c r="E7" i="2"/>
  <c r="D7" i="2"/>
  <c r="E6" i="2"/>
  <c r="D6" i="2"/>
  <c r="E5" i="2"/>
  <c r="T6" i="3"/>
  <c r="U6" i="3" s="1"/>
  <c r="H6" i="3"/>
  <c r="E33" i="1"/>
  <c r="E34" i="1"/>
  <c r="E35" i="1"/>
  <c r="E39" i="1"/>
  <c r="E40" i="1"/>
  <c r="E41" i="1"/>
  <c r="E24" i="1"/>
  <c r="E25" i="1"/>
  <c r="E26" i="1"/>
  <c r="E27" i="1"/>
  <c r="Q6" i="3"/>
  <c r="L6" i="3"/>
  <c r="S6" i="3"/>
  <c r="V6" i="3"/>
  <c r="L22" i="2"/>
  <c r="P22" i="2"/>
  <c r="H22" i="2"/>
  <c r="L23" i="2"/>
  <c r="P23" i="2"/>
  <c r="H23" i="2"/>
  <c r="L24" i="2"/>
  <c r="P24" i="2"/>
  <c r="H24" i="2"/>
  <c r="L25" i="2"/>
  <c r="P25" i="2" s="1"/>
  <c r="H25" i="2"/>
  <c r="L26" i="2"/>
  <c r="P26" i="2"/>
  <c r="H26" i="2"/>
  <c r="L27" i="2"/>
  <c r="P27" i="2" s="1"/>
  <c r="H27" i="2"/>
  <c r="B2" i="2"/>
  <c r="B1" i="2"/>
  <c r="I17" i="1"/>
  <c r="E2" i="1"/>
  <c r="E1" i="1"/>
  <c r="L64" i="2"/>
  <c r="P64" i="2" s="1"/>
  <c r="L63" i="2"/>
  <c r="L62" i="2"/>
  <c r="P62" i="2" s="1"/>
  <c r="L61" i="2"/>
  <c r="L60" i="2"/>
  <c r="L59" i="2"/>
  <c r="P59" i="2" s="1"/>
  <c r="L58" i="2"/>
  <c r="P58" i="2" s="1"/>
  <c r="L57" i="2"/>
  <c r="P57" i="2" s="1"/>
  <c r="L56" i="2"/>
  <c r="P56" i="2" s="1"/>
  <c r="L55" i="2"/>
  <c r="L54" i="2"/>
  <c r="P54" i="2" s="1"/>
  <c r="L53" i="2"/>
  <c r="L52" i="2"/>
  <c r="L51" i="2"/>
  <c r="P51" i="2" s="1"/>
  <c r="L50" i="2"/>
  <c r="P50" i="2" s="1"/>
  <c r="L49" i="2"/>
  <c r="P49" i="2" s="1"/>
  <c r="L48" i="2"/>
  <c r="L47" i="2"/>
  <c r="L46" i="2"/>
  <c r="L45" i="2"/>
  <c r="L44" i="2"/>
  <c r="L43" i="2"/>
  <c r="P43" i="2" s="1"/>
  <c r="L42" i="2"/>
  <c r="P42" i="2" s="1"/>
  <c r="L41" i="2"/>
  <c r="P41" i="2" s="1"/>
  <c r="L40" i="2"/>
  <c r="P40" i="2" s="1"/>
  <c r="L39" i="2"/>
  <c r="L38" i="2"/>
  <c r="P38" i="2" s="1"/>
  <c r="L37" i="2"/>
  <c r="L36" i="2"/>
  <c r="L35" i="2"/>
  <c r="P35" i="2" s="1"/>
  <c r="L34" i="2"/>
  <c r="P34" i="2" s="1"/>
  <c r="L33" i="2"/>
  <c r="P33" i="2" s="1"/>
  <c r="L32" i="2"/>
  <c r="L31" i="2"/>
  <c r="L30" i="2"/>
  <c r="P30" i="2" s="1"/>
  <c r="L29" i="2"/>
  <c r="L28" i="2"/>
  <c r="L21" i="2"/>
  <c r="P21" i="2" s="1"/>
  <c r="L20" i="2"/>
  <c r="P20" i="2" s="1"/>
  <c r="L19" i="2"/>
  <c r="P19" i="2" s="1"/>
  <c r="L18" i="2"/>
  <c r="P18" i="2" s="1"/>
  <c r="L17" i="2"/>
  <c r="L16" i="2"/>
  <c r="P16" i="2" s="1"/>
  <c r="L15" i="2"/>
  <c r="L14" i="2"/>
  <c r="L13" i="2"/>
  <c r="P13" i="2" s="1"/>
  <c r="L11" i="2"/>
  <c r="P11" i="2" s="1"/>
  <c r="L10" i="2"/>
  <c r="P10" i="2" s="1"/>
  <c r="L9" i="2"/>
  <c r="P9" i="2" s="1"/>
  <c r="L8" i="2"/>
  <c r="L7" i="2"/>
  <c r="P7" i="2" s="1"/>
  <c r="L6" i="2"/>
  <c r="L5" i="2"/>
  <c r="L12" i="2"/>
  <c r="P12" i="2" s="1"/>
  <c r="P63" i="2"/>
  <c r="P61" i="2"/>
  <c r="P60" i="2"/>
  <c r="P55" i="2"/>
  <c r="P53" i="2"/>
  <c r="P52" i="2"/>
  <c r="P48" i="2"/>
  <c r="P47" i="2"/>
  <c r="P46" i="2"/>
  <c r="P45" i="2"/>
  <c r="P44" i="2"/>
  <c r="P39" i="2"/>
  <c r="P37" i="2"/>
  <c r="P36" i="2"/>
  <c r="P32" i="2"/>
  <c r="P31" i="2"/>
  <c r="P29" i="2"/>
  <c r="P28" i="2"/>
  <c r="P17" i="2"/>
  <c r="P15" i="2"/>
  <c r="P14" i="2"/>
  <c r="P8" i="2"/>
  <c r="P6" i="2"/>
  <c r="P5" i="2"/>
  <c r="J4" i="2"/>
  <c r="I22" i="1"/>
  <c r="H10" i="2"/>
  <c r="H11" i="2"/>
  <c r="H12" i="2"/>
  <c r="H13" i="2"/>
  <c r="E13" i="1"/>
  <c r="N32" i="15"/>
  <c r="G9" i="11"/>
  <c r="G30" i="11"/>
  <c r="G8" i="11"/>
  <c r="G29" i="11" s="1"/>
  <c r="G28" i="11"/>
  <c r="G9" i="12"/>
  <c r="G8" i="1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1" i="2"/>
  <c r="H20" i="2"/>
  <c r="H19" i="2"/>
  <c r="H18" i="2"/>
  <c r="H17" i="2"/>
  <c r="H16" i="2"/>
  <c r="H15" i="2"/>
  <c r="H14" i="2"/>
  <c r="H9" i="2"/>
  <c r="H8" i="2"/>
  <c r="H7" i="2"/>
  <c r="H6" i="2"/>
  <c r="H5" i="2"/>
  <c r="H7" i="11"/>
  <c r="H28" i="11" s="1"/>
  <c r="M1" i="11"/>
  <c r="H7" i="12"/>
  <c r="I7" i="12" s="1"/>
  <c r="J7" i="12" s="1"/>
  <c r="K7" i="12" s="1"/>
  <c r="L7" i="12" s="1"/>
  <c r="M7" i="12" s="1"/>
  <c r="M30" i="11"/>
  <c r="L30" i="11"/>
  <c r="K30" i="11"/>
  <c r="J30" i="11"/>
  <c r="I30" i="11"/>
  <c r="H30" i="11"/>
  <c r="M29" i="11"/>
  <c r="L29" i="11"/>
  <c r="K29" i="11"/>
  <c r="J29" i="11"/>
  <c r="I29" i="11"/>
  <c r="H29" i="11"/>
  <c r="I7" i="11"/>
  <c r="J4" i="3"/>
  <c r="C5" i="12"/>
  <c r="L1" i="12"/>
  <c r="B1" i="12"/>
  <c r="C5" i="11"/>
  <c r="D5" i="2"/>
  <c r="B1" i="11"/>
  <c r="B2" i="3"/>
  <c r="D2" i="3"/>
  <c r="D2" i="2"/>
  <c r="B1" i="3"/>
  <c r="E64" i="3"/>
  <c r="D64" i="3"/>
  <c r="E63" i="3"/>
  <c r="D63" i="3"/>
  <c r="E62" i="3"/>
  <c r="D62" i="3"/>
  <c r="E61" i="3"/>
  <c r="D61" i="3"/>
  <c r="E60" i="3"/>
  <c r="D60" i="3"/>
  <c r="E59" i="3"/>
  <c r="D59" i="3"/>
  <c r="E58" i="3"/>
  <c r="D58" i="3"/>
  <c r="E57" i="3"/>
  <c r="D57" i="3"/>
  <c r="E56" i="3"/>
  <c r="D56" i="3"/>
  <c r="E55" i="3"/>
  <c r="D55" i="3"/>
  <c r="E54" i="3"/>
  <c r="D54" i="3"/>
  <c r="E53" i="3"/>
  <c r="D53" i="3"/>
  <c r="E52" i="3"/>
  <c r="D52" i="3"/>
  <c r="E51" i="3"/>
  <c r="D51" i="3"/>
  <c r="E50" i="3"/>
  <c r="D50" i="3"/>
  <c r="E49" i="3"/>
  <c r="D49" i="3"/>
  <c r="E48" i="3"/>
  <c r="D48" i="3"/>
  <c r="E47" i="3"/>
  <c r="D47" i="3"/>
  <c r="E46" i="3"/>
  <c r="D46" i="3"/>
  <c r="E45" i="3"/>
  <c r="D45" i="3"/>
  <c r="E44" i="3"/>
  <c r="D44" i="3"/>
  <c r="E43" i="3"/>
  <c r="D43" i="3"/>
  <c r="E42" i="3"/>
  <c r="D42" i="3"/>
  <c r="E41" i="3"/>
  <c r="D41" i="3"/>
  <c r="E40" i="3"/>
  <c r="D40" i="3"/>
  <c r="E39" i="3"/>
  <c r="D39" i="3"/>
  <c r="E38" i="3"/>
  <c r="D38" i="3"/>
  <c r="E37" i="3"/>
  <c r="D37" i="3"/>
  <c r="E36" i="3"/>
  <c r="D36" i="3"/>
  <c r="E35" i="3"/>
  <c r="D35" i="3"/>
  <c r="E34" i="3"/>
  <c r="D34" i="3"/>
  <c r="E33" i="3"/>
  <c r="D33" i="3"/>
  <c r="E32" i="3"/>
  <c r="D32" i="3"/>
  <c r="E31" i="3"/>
  <c r="D31" i="3"/>
  <c r="E30" i="3"/>
  <c r="D30" i="3"/>
  <c r="E29" i="3"/>
  <c r="D29" i="3"/>
  <c r="E28" i="3"/>
  <c r="D28" i="3"/>
  <c r="E27" i="3"/>
  <c r="D27" i="3"/>
  <c r="E26" i="3"/>
  <c r="D26" i="3"/>
  <c r="E25" i="3"/>
  <c r="D25" i="3"/>
  <c r="E24" i="3"/>
  <c r="D24" i="3"/>
  <c r="E23" i="3"/>
  <c r="D23" i="3"/>
  <c r="E22" i="3"/>
  <c r="D22" i="3"/>
  <c r="E21" i="3"/>
  <c r="D21" i="3"/>
  <c r="E20" i="3"/>
  <c r="D20" i="3"/>
  <c r="E19" i="3"/>
  <c r="D19" i="3"/>
  <c r="E18" i="3"/>
  <c r="D18" i="3"/>
  <c r="E17" i="3"/>
  <c r="D17" i="3"/>
  <c r="E16" i="3"/>
  <c r="D16" i="3"/>
  <c r="E15" i="3"/>
  <c r="D15" i="3"/>
  <c r="E14" i="3"/>
  <c r="D14" i="3"/>
  <c r="E13" i="3"/>
  <c r="D13" i="3"/>
  <c r="E12" i="3"/>
  <c r="D12" i="3"/>
  <c r="E5" i="3"/>
  <c r="D5" i="3"/>
  <c r="E9" i="3"/>
  <c r="D9" i="3"/>
  <c r="E10" i="3"/>
  <c r="D10" i="3"/>
  <c r="E7" i="3"/>
  <c r="D7" i="3"/>
  <c r="E11" i="3"/>
  <c r="D11" i="3"/>
  <c r="E8" i="3"/>
  <c r="D8" i="3"/>
  <c r="E6" i="3"/>
  <c r="D6" i="3"/>
  <c r="V41" i="3" l="1"/>
  <c r="P13" i="3"/>
  <c r="T13" i="3"/>
  <c r="U13" i="3" s="1"/>
  <c r="S63" i="3"/>
  <c r="L63" i="3"/>
  <c r="V63" i="3"/>
  <c r="S55" i="3"/>
  <c r="L55" i="3"/>
  <c r="V55" i="3"/>
  <c r="S47" i="3"/>
  <c r="L47" i="3"/>
  <c r="V47" i="3"/>
  <c r="S39" i="3"/>
  <c r="L39" i="3"/>
  <c r="V39" i="3"/>
  <c r="S31" i="3"/>
  <c r="L31" i="3"/>
  <c r="V31" i="3"/>
  <c r="S23" i="3"/>
  <c r="L23" i="3"/>
  <c r="V23" i="3"/>
  <c r="S15" i="3"/>
  <c r="L15" i="3"/>
  <c r="V15" i="3"/>
  <c r="D24" i="15"/>
  <c r="D40" i="1" s="1"/>
  <c r="F40" i="1" s="1"/>
  <c r="D18" i="15"/>
  <c r="D34" i="1" s="1"/>
  <c r="F34" i="1" s="1"/>
  <c r="D25" i="15"/>
  <c r="D41" i="1" s="1"/>
  <c r="F41" i="1" s="1"/>
  <c r="D21" i="15"/>
  <c r="D37" i="1" s="1"/>
  <c r="F37" i="1" s="1"/>
  <c r="D22" i="15"/>
  <c r="D38" i="1" s="1"/>
  <c r="F38" i="1" s="1"/>
  <c r="D20" i="15"/>
  <c r="D36" i="1" s="1"/>
  <c r="F36" i="1" s="1"/>
  <c r="D23" i="15"/>
  <c r="D39" i="1" s="1"/>
  <c r="F39" i="1" s="1"/>
  <c r="D17" i="15"/>
  <c r="D33" i="1" s="1"/>
  <c r="D11" i="15"/>
  <c r="D27" i="1" s="1"/>
  <c r="F27" i="1" s="1"/>
  <c r="T53" i="3"/>
  <c r="U53" i="3" s="1"/>
  <c r="P41" i="3"/>
  <c r="T41" i="3"/>
  <c r="U41" i="3" s="1"/>
  <c r="P10" i="3"/>
  <c r="T10" i="3"/>
  <c r="U10" i="3" s="1"/>
  <c r="V10" i="3"/>
  <c r="D19" i="15"/>
  <c r="D35" i="1" s="1"/>
  <c r="F35" i="1" s="1"/>
  <c r="P33" i="3"/>
  <c r="T33" i="3"/>
  <c r="U33" i="3" s="1"/>
  <c r="P17" i="3"/>
  <c r="T17" i="3"/>
  <c r="U17" i="3" s="1"/>
  <c r="V61" i="3"/>
  <c r="V53" i="3"/>
  <c r="V45" i="3"/>
  <c r="V37" i="3"/>
  <c r="V29" i="3"/>
  <c r="V21" i="3"/>
  <c r="V13" i="3"/>
  <c r="D12" i="15"/>
  <c r="D28" i="1" s="1"/>
  <c r="F28" i="1" s="1"/>
  <c r="V25" i="3"/>
  <c r="P29" i="3"/>
  <c r="T29" i="3"/>
  <c r="U29" i="3" s="1"/>
  <c r="V31" i="15"/>
  <c r="U37" i="15"/>
  <c r="P25" i="3"/>
  <c r="T25" i="3"/>
  <c r="U25" i="3" s="1"/>
  <c r="D9" i="15"/>
  <c r="D25" i="1" s="1"/>
  <c r="F25" i="1" s="1"/>
  <c r="J7" i="11"/>
  <c r="I28" i="11"/>
  <c r="D8" i="15"/>
  <c r="D24" i="1" s="1"/>
  <c r="P37" i="3"/>
  <c r="T37" i="3"/>
  <c r="U37" i="3" s="1"/>
  <c r="P21" i="3"/>
  <c r="T21" i="3"/>
  <c r="U21" i="3" s="1"/>
  <c r="S59" i="3"/>
  <c r="L59" i="3"/>
  <c r="V59" i="3"/>
  <c r="S51" i="3"/>
  <c r="L51" i="3"/>
  <c r="V51" i="3"/>
  <c r="S43" i="3"/>
  <c r="L43" i="3"/>
  <c r="V43" i="3"/>
  <c r="S35" i="3"/>
  <c r="L35" i="3"/>
  <c r="V35" i="3"/>
  <c r="S27" i="3"/>
  <c r="L27" i="3"/>
  <c r="V27" i="3"/>
  <c r="S19" i="3"/>
  <c r="L19" i="3"/>
  <c r="V19" i="3"/>
  <c r="S5" i="3"/>
  <c r="L5" i="3"/>
  <c r="V5" i="3"/>
  <c r="S64" i="3"/>
  <c r="S60" i="3"/>
  <c r="S56" i="3"/>
  <c r="S52" i="3"/>
  <c r="S48" i="3"/>
  <c r="S44" i="3"/>
  <c r="S40" i="3"/>
  <c r="S36" i="3"/>
  <c r="S32" i="3"/>
  <c r="S28" i="3"/>
  <c r="S24" i="3"/>
  <c r="S20" i="3"/>
  <c r="S16" i="3"/>
  <c r="S12" i="3"/>
  <c r="S7" i="3"/>
  <c r="L61" i="3"/>
  <c r="L57" i="3"/>
  <c r="L53" i="3"/>
  <c r="L49" i="3"/>
  <c r="L45" i="3"/>
  <c r="L41" i="3"/>
  <c r="L37" i="3"/>
  <c r="L33" i="3"/>
  <c r="L29" i="3"/>
  <c r="L25" i="3"/>
  <c r="L21" i="3"/>
  <c r="L17" i="3"/>
  <c r="L13" i="3"/>
  <c r="L10" i="3"/>
  <c r="P32" i="15"/>
  <c r="S61" i="3"/>
  <c r="S57" i="3"/>
  <c r="S53" i="3"/>
  <c r="S49" i="3"/>
  <c r="S45" i="3"/>
  <c r="S41" i="3"/>
  <c r="S37" i="3"/>
  <c r="S33" i="3"/>
  <c r="S29" i="3"/>
  <c r="S25" i="3"/>
  <c r="S21" i="3"/>
  <c r="S17" i="3"/>
  <c r="S13" i="3"/>
  <c r="S10" i="3"/>
  <c r="D16" i="15"/>
  <c r="D32" i="1" s="1"/>
  <c r="F32" i="1" s="1"/>
  <c r="V11" i="3"/>
  <c r="D15" i="15"/>
  <c r="D31" i="1" s="1"/>
  <c r="F31" i="1" s="1"/>
  <c r="L11" i="3"/>
  <c r="D14" i="15"/>
  <c r="D30" i="1" s="1"/>
  <c r="F30" i="1" s="1"/>
  <c r="D13" i="15"/>
  <c r="D29" i="1" s="1"/>
  <c r="F29" i="1" s="1"/>
  <c r="F24" i="1" l="1"/>
  <c r="G31" i="1"/>
  <c r="G32" i="1" s="1"/>
  <c r="K7" i="11"/>
  <c r="J28" i="11"/>
  <c r="V37" i="15"/>
  <c r="W31" i="15"/>
  <c r="G40" i="1"/>
  <c r="G41" i="1" s="1"/>
  <c r="F33" i="1"/>
  <c r="Q32" i="15"/>
  <c r="P55" i="15"/>
  <c r="L7" i="11" l="1"/>
  <c r="K28" i="11"/>
  <c r="X31" i="15"/>
  <c r="Q55" i="15"/>
  <c r="R32" i="15"/>
  <c r="F42" i="1"/>
  <c r="R55" i="15" l="1"/>
  <c r="S32" i="15"/>
  <c r="Y31" i="15"/>
  <c r="V44" i="15"/>
  <c r="W44" i="15" s="1"/>
  <c r="X44" i="15" s="1"/>
  <c r="M7" i="11"/>
  <c r="M28" i="11" s="1"/>
  <c r="L28" i="11"/>
  <c r="Y43" i="15" l="1"/>
  <c r="Z43" i="15" s="1"/>
  <c r="AA43" i="15" s="1"/>
  <c r="AB43" i="15" s="1"/>
  <c r="AC43" i="15" s="1"/>
  <c r="AD43" i="15" s="1"/>
  <c r="AE43" i="15" s="1"/>
  <c r="AF43" i="15" s="1"/>
  <c r="Z31" i="15"/>
  <c r="S55" i="15"/>
  <c r="T32" i="15"/>
  <c r="U32" i="15" l="1"/>
  <c r="T55" i="15"/>
  <c r="AA31" i="15"/>
  <c r="W45" i="15"/>
  <c r="X45" i="15" s="1"/>
  <c r="Y45" i="15" s="1"/>
  <c r="Z45" i="15" s="1"/>
  <c r="AB31" i="15" l="1"/>
  <c r="AC31" i="15" s="1"/>
  <c r="AD31" i="15" s="1"/>
  <c r="AE31" i="15" s="1"/>
  <c r="AF31" i="15" s="1"/>
  <c r="AA45" i="15"/>
  <c r="AB45" i="15" s="1"/>
  <c r="AC45" i="15" s="1"/>
  <c r="AD45" i="15" s="1"/>
  <c r="AE45" i="15" s="1"/>
  <c r="AF45" i="15" s="1"/>
  <c r="U55" i="15"/>
  <c r="V32" i="15"/>
  <c r="V55" i="15" l="1"/>
  <c r="W32" i="15"/>
  <c r="W55" i="15" l="1"/>
  <c r="X32" i="15"/>
  <c r="Y32" i="15" l="1"/>
  <c r="X55" i="15"/>
  <c r="Y55" i="15" l="1"/>
  <c r="Z32" i="15"/>
  <c r="Z55" i="15" l="1"/>
  <c r="AA32" i="15"/>
  <c r="AA55" i="15" l="1"/>
  <c r="AB32" i="15"/>
  <c r="AC32" i="15" l="1"/>
  <c r="AB55" i="15"/>
  <c r="AC55" i="15" l="1"/>
  <c r="AD32" i="15"/>
  <c r="AE32" i="15" l="1"/>
  <c r="AD55" i="15"/>
  <c r="AE55" i="15" l="1"/>
  <c r="AF32" i="15"/>
  <c r="AF55" i="1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Stu Cram</author>
  </authors>
  <commentList>
    <comment ref="D13" authorId="0" shapeId="0" xr:uid="{00000000-0006-0000-0100-000001000000}">
      <text>
        <r>
          <rPr>
            <b/>
            <sz val="9"/>
            <color indexed="81"/>
            <rFont val="Calibri"/>
            <family val="2"/>
          </rPr>
          <t xml:space="preserve">Select your club from the popup list.
</t>
        </r>
      </text>
    </comment>
  </commentList>
</comments>
</file>

<file path=xl/sharedStrings.xml><?xml version="1.0" encoding="utf-8"?>
<sst xmlns="http://schemas.openxmlformats.org/spreadsheetml/2006/main" count="1011" uniqueCount="388">
  <si>
    <t>Hide Col.</t>
  </si>
  <si>
    <t>Prov.</t>
  </si>
  <si>
    <t>FEES:</t>
  </si>
  <si>
    <t>Level</t>
  </si>
  <si>
    <t>$/gymnast</t>
  </si>
  <si>
    <t># gymnasts</t>
  </si>
  <si>
    <t>Comment</t>
  </si>
  <si>
    <t>Yes</t>
  </si>
  <si>
    <t>No</t>
  </si>
  <si>
    <t>Yes No Reply</t>
  </si>
  <si>
    <t>Invited Gym Clubs…</t>
  </si>
  <si>
    <t>Eagles Gymnastics Club</t>
  </si>
  <si>
    <t>Taiso Gymnastics Club</t>
  </si>
  <si>
    <t>Brandon, MB</t>
  </si>
  <si>
    <t>Panthers Gymnastics Club</t>
  </si>
  <si>
    <t>Winnipeg, MB</t>
  </si>
  <si>
    <t>Medicine Hat, AB</t>
  </si>
  <si>
    <t>Springers-MB</t>
  </si>
  <si>
    <t>MAG_Categories</t>
  </si>
  <si>
    <t>Salta Gymnastics Club</t>
  </si>
  <si>
    <t>Eagles-MB</t>
  </si>
  <si>
    <t>Panthers-MB</t>
  </si>
  <si>
    <t>Salta-AB</t>
  </si>
  <si>
    <t>Can-Am</t>
  </si>
  <si>
    <t>Gym Adv</t>
  </si>
  <si>
    <t>Marian Gymnastics Club</t>
  </si>
  <si>
    <t>Can-Am Gymnastics Club</t>
  </si>
  <si>
    <t>Saskatoon</t>
  </si>
  <si>
    <t>Regina</t>
  </si>
  <si>
    <t>Calico</t>
  </si>
  <si>
    <t>Calico Gymnastics Club</t>
  </si>
  <si>
    <t>Humboldt</t>
  </si>
  <si>
    <t>Gelico</t>
  </si>
  <si>
    <t>Gelico Gymnastics Club</t>
  </si>
  <si>
    <t>Swift Current</t>
  </si>
  <si>
    <t>Moose Jaw</t>
  </si>
  <si>
    <t>Weyburn</t>
  </si>
  <si>
    <t>Prince Albert</t>
  </si>
  <si>
    <t>Aerials Gymnastics Club</t>
  </si>
  <si>
    <t>Springers Gymnastics Club</t>
  </si>
  <si>
    <t>Yorkton</t>
  </si>
  <si>
    <t>Tisdale</t>
  </si>
  <si>
    <t>Gymnastics Adventure Inc.</t>
  </si>
  <si>
    <t>Battlefords Gymnastics Club</t>
  </si>
  <si>
    <t>North Battleford</t>
  </si>
  <si>
    <t>Gymtastiks Gymnastics Club</t>
  </si>
  <si>
    <t>Battleford</t>
  </si>
  <si>
    <t>Explosion Gymnastics Club</t>
  </si>
  <si>
    <t>Airborne</t>
  </si>
  <si>
    <t>Airborne Gymnastics Club</t>
  </si>
  <si>
    <t>Club_Abbr</t>
  </si>
  <si>
    <t>Club_Name</t>
  </si>
  <si>
    <t>Club_City</t>
  </si>
  <si>
    <t>Abbrev.</t>
  </si>
  <si>
    <t>City</t>
  </si>
  <si>
    <t>Hide</t>
  </si>
  <si>
    <t>This</t>
  </si>
  <si>
    <t>Col.</t>
  </si>
  <si>
    <t>MAG</t>
  </si>
  <si>
    <t>WAG</t>
  </si>
  <si>
    <t># Gymnasts</t>
  </si>
  <si>
    <t xml:space="preserve">Amount   </t>
  </si>
  <si>
    <t xml:space="preserve">Total Fees:   </t>
  </si>
  <si>
    <t>Name:</t>
  </si>
  <si>
    <t>Email:</t>
  </si>
  <si>
    <t>Address:</t>
  </si>
  <si>
    <t>First Name</t>
  </si>
  <si>
    <t>Last Name</t>
  </si>
  <si>
    <t>Club</t>
  </si>
  <si>
    <t>Category</t>
  </si>
  <si>
    <t>Birth Year</t>
  </si>
  <si>
    <t>Lists used on other sheets…</t>
  </si>
  <si>
    <t>Fee per gymnast</t>
  </si>
  <si>
    <t xml:space="preserve">Provincial: </t>
  </si>
  <si>
    <t xml:space="preserve">National: </t>
  </si>
  <si>
    <t>Prov. Level 4</t>
  </si>
  <si>
    <t>Prov. Level 5</t>
  </si>
  <si>
    <t>Fee Summary…</t>
  </si>
  <si>
    <t>X</t>
  </si>
  <si>
    <t>Taiso</t>
  </si>
  <si>
    <t>IF(ISBLANK(H5),"",H5&amp;"  "&amp;INDEX(WAG_SubCategories,J5,K5))</t>
  </si>
  <si>
    <t>Category &amp; level Formula:</t>
  </si>
  <si>
    <t>For use in column 'M' on the WAG sheet once the real levels are known</t>
  </si>
  <si>
    <t>DO NOT CHANGE;  reference for future use.</t>
  </si>
  <si>
    <t>Please make one cheque payable to …</t>
  </si>
  <si>
    <t xml:space="preserve">Choose your club:  </t>
  </si>
  <si>
    <t xml:space="preserve">Contact person:  </t>
  </si>
  <si>
    <t>Springers-SK</t>
  </si>
  <si>
    <t>JUDGES</t>
  </si>
  <si>
    <t>COACHES</t>
  </si>
  <si>
    <t xml:space="preserve">Note: </t>
  </si>
  <si>
    <t xml:space="preserve">Year of Meet: </t>
  </si>
  <si>
    <t xml:space="preserve">ENTRY DEADLINE: </t>
  </si>
  <si>
    <t xml:space="preserve">When completed, email this file to: </t>
  </si>
  <si>
    <t>MB</t>
  </si>
  <si>
    <t>AB</t>
  </si>
  <si>
    <t>Keystone-MB</t>
  </si>
  <si>
    <t>Keystone Kips Gymnastics Club</t>
  </si>
  <si>
    <t xml:space="preserve">Club:  </t>
  </si>
  <si>
    <r>
      <rPr>
        <b/>
        <sz val="10"/>
        <color indexed="8"/>
        <rFont val="Verdana"/>
      </rPr>
      <t>Refunds</t>
    </r>
    <r>
      <rPr>
        <sz val="10"/>
        <color indexed="8"/>
        <rFont val="Verdana"/>
      </rPr>
      <t xml:space="preserve"> will be issued only for medical reasons upon receipt of a doctor’s certificate.</t>
    </r>
  </si>
  <si>
    <t>Capital City Gymnastics Club</t>
  </si>
  <si>
    <t>Ortona Gymnastics Club</t>
  </si>
  <si>
    <t>Altadore Gymnastics Club</t>
  </si>
  <si>
    <t>Stampede City Gymnastics Club</t>
  </si>
  <si>
    <t>Champions Gymnastics Club</t>
  </si>
  <si>
    <t>Dynamix Gymnastics Club</t>
  </si>
  <si>
    <t>St. Albert</t>
  </si>
  <si>
    <t>Exalta Gymnastics Club</t>
  </si>
  <si>
    <t>Red Deer, AB</t>
  </si>
  <si>
    <t>Edmonton, AB</t>
  </si>
  <si>
    <t>Calgary Gymnastics Centre</t>
  </si>
  <si>
    <t xml:space="preserve">Gymtastics </t>
  </si>
  <si>
    <t>Calgary, AB</t>
  </si>
  <si>
    <t>Mountain Shadows Gymnastics Club</t>
  </si>
  <si>
    <t>Okotoks, AB</t>
  </si>
  <si>
    <t>Spruce Grove Aerials Gymnastics Club</t>
  </si>
  <si>
    <t>Spruce Grove, AB</t>
  </si>
  <si>
    <t>Westwind Gymnastics Club</t>
  </si>
  <si>
    <t>Lethbridge, AB</t>
  </si>
  <si>
    <t>Stampede-AB</t>
  </si>
  <si>
    <t>Exalta-AB</t>
  </si>
  <si>
    <t>Gymtastics-AB</t>
  </si>
  <si>
    <t>Mtn Shadows-AB</t>
  </si>
  <si>
    <t>SG Aerials-AB</t>
  </si>
  <si>
    <t>Westwind-AB</t>
  </si>
  <si>
    <t>Ortona-AB</t>
  </si>
  <si>
    <t>Dynamix-AB</t>
  </si>
  <si>
    <t>Champions-AB</t>
  </si>
  <si>
    <t>Capital City-AB</t>
  </si>
  <si>
    <t>Calgary Gym-AB</t>
  </si>
  <si>
    <t>Altadore-AB</t>
  </si>
  <si>
    <t xml:space="preserve"> SK</t>
  </si>
  <si>
    <t>Phoenix Gymnastics Centre</t>
  </si>
  <si>
    <t>Edmonton</t>
  </si>
  <si>
    <t>Phoenix-AB</t>
  </si>
  <si>
    <t>Turn-a-Row</t>
  </si>
  <si>
    <t>Turn-A-Row Gymnastics Club</t>
  </si>
  <si>
    <t>Wadena</t>
  </si>
  <si>
    <t>Zero Gravity</t>
  </si>
  <si>
    <t>Zero Gravity Gymnastics Club</t>
  </si>
  <si>
    <t>Gull Lake</t>
  </si>
  <si>
    <t>Lloydminster</t>
  </si>
  <si>
    <t>Indicate names of your coaches and judges and their sessions.</t>
  </si>
  <si>
    <t>Please spell names correctly.</t>
  </si>
  <si>
    <t>Session:</t>
  </si>
  <si>
    <t>Sat</t>
  </si>
  <si>
    <t>Sun</t>
  </si>
  <si>
    <t>Eve.</t>
  </si>
  <si>
    <t>Morn.</t>
  </si>
  <si>
    <t>Aft.</t>
  </si>
  <si>
    <t>NCCP
Level</t>
  </si>
  <si>
    <t>Year Born:</t>
  </si>
  <si>
    <t>Note: Change these age groups within the categories as needed - see Gym Sask guide in November each year for the following season.</t>
  </si>
  <si>
    <t>______________</t>
  </si>
  <si>
    <t>Year Born</t>
  </si>
  <si>
    <t>Month Born</t>
  </si>
  <si>
    <t>List of Months</t>
  </si>
  <si>
    <t>Jan</t>
  </si>
  <si>
    <t>Feb</t>
  </si>
  <si>
    <t>Mar</t>
  </si>
  <si>
    <t>Apr</t>
  </si>
  <si>
    <t>May</t>
  </si>
  <si>
    <t>Jun</t>
  </si>
  <si>
    <t>Aug</t>
  </si>
  <si>
    <t>Oct</t>
  </si>
  <si>
    <t>Nov</t>
  </si>
  <si>
    <t>Dec</t>
  </si>
  <si>
    <t>Jul</t>
  </si>
  <si>
    <t>AB-end</t>
  </si>
  <si>
    <t>MB-end</t>
  </si>
  <si>
    <t>Sep</t>
  </si>
  <si>
    <t>MEET REGISTRATION FOR CLUBS</t>
  </si>
  <si>
    <t>(Based on the WAG &amp; MAG athlete sheets)</t>
  </si>
  <si>
    <t>CLUB REGISTRATION - WAG COACHES &amp; JUDGES</t>
  </si>
  <si>
    <t>CLUB REGISTRATION - MEN</t>
  </si>
  <si>
    <t>CLUB REGISTRATIONS - WAG GYMNASTS</t>
  </si>
  <si>
    <t>Club Name</t>
  </si>
  <si>
    <t xml:space="preserve"> SK-end</t>
  </si>
  <si>
    <t xml:space="preserve">Aspire: </t>
  </si>
  <si>
    <t>JO-3</t>
  </si>
  <si>
    <t>JO-4</t>
  </si>
  <si>
    <t>JO-5</t>
  </si>
  <si>
    <t>JO-6</t>
  </si>
  <si>
    <t>JO-7</t>
  </si>
  <si>
    <t>JO-8</t>
  </si>
  <si>
    <t>JO-10</t>
  </si>
  <si>
    <t>HP Novice</t>
  </si>
  <si>
    <t>HP Junior</t>
  </si>
  <si>
    <t>HP Senior</t>
  </si>
  <si>
    <t xml:space="preserve">Year of Competition: </t>
  </si>
  <si>
    <t>(Sessions &amp; Schedule TBA)</t>
  </si>
  <si>
    <t>Category &amp; age group</t>
  </si>
  <si>
    <t>Outlook</t>
  </si>
  <si>
    <t>Outlook Gymnastics Club</t>
  </si>
  <si>
    <t>Perf. Bal.</t>
  </si>
  <si>
    <t>Perfect Balance Gymnastics Club</t>
  </si>
  <si>
    <t>Hudson Bay</t>
  </si>
  <si>
    <t>Rosetown</t>
  </si>
  <si>
    <t>~</t>
  </si>
  <si>
    <t>Code for</t>
  </si>
  <si>
    <t>Fees Level</t>
  </si>
  <si>
    <t xml:space="preserve">WAG_Categories  </t>
  </si>
  <si>
    <t>Elite Screening</t>
  </si>
  <si>
    <t>Discipline / Type</t>
  </si>
  <si>
    <t>Category Fee Code</t>
  </si>
  <si>
    <t xml:space="preserve">Hide this sheet normally, </t>
  </si>
  <si>
    <t>Registration is not complete until fees and athlete release forms have been received.</t>
  </si>
  <si>
    <t>City  /  PC:</t>
  </si>
  <si>
    <t>Phone #  /  Cell #:</t>
  </si>
  <si>
    <t>xx</t>
  </si>
  <si>
    <t>Birth Month</t>
  </si>
  <si>
    <t>JO-1</t>
  </si>
  <si>
    <t>JO-2</t>
  </si>
  <si>
    <t>Jumpers</t>
  </si>
  <si>
    <t>Leapers</t>
  </si>
  <si>
    <t>Estevan</t>
  </si>
  <si>
    <t>Moose Mountain Jumpers Gymnastics Club</t>
  </si>
  <si>
    <t>Lampman</t>
  </si>
  <si>
    <t>Carlyle</t>
  </si>
  <si>
    <t>Estevan Gymnastics Club</t>
  </si>
  <si>
    <t>Lampman Leapers Gymnastics Club</t>
  </si>
  <si>
    <t>PA Aerials</t>
  </si>
  <si>
    <t xml:space="preserve">Club: </t>
  </si>
  <si>
    <t>Elite 3</t>
  </si>
  <si>
    <t>Elite 4</t>
  </si>
  <si>
    <t>Marian</t>
  </si>
  <si>
    <t>Queen City Gymnastics Club</t>
  </si>
  <si>
    <t xml:space="preserve">Elite: </t>
  </si>
  <si>
    <t>Noon</t>
  </si>
  <si>
    <t xml:space="preserve"> Afternoon</t>
  </si>
  <si>
    <t>GymScore-Registration</t>
  </si>
  <si>
    <t>Password for all sheets:</t>
  </si>
  <si>
    <t xml:space="preserve">Jr. Olympic: </t>
  </si>
  <si>
    <t>Nat'l Open</t>
  </si>
  <si>
    <t>Tumblers Gymnastics</t>
  </si>
  <si>
    <t>Martensville</t>
  </si>
  <si>
    <t xml:space="preserve">Meet Name: </t>
  </si>
  <si>
    <t xml:space="preserve">Queen City </t>
  </si>
  <si>
    <t>index</t>
  </si>
  <si>
    <t xml:space="preserve">Interclub: </t>
  </si>
  <si>
    <t>Masters</t>
  </si>
  <si>
    <t>Developmental</t>
  </si>
  <si>
    <t>JO-9 (Nat'l)</t>
  </si>
  <si>
    <t>Aspire 1 (Prov)</t>
  </si>
  <si>
    <t>Aspire 2 (Nat'l)</t>
  </si>
  <si>
    <t>JO-9 (Prov)</t>
  </si>
  <si>
    <t xml:space="preserve">InterClub: </t>
  </si>
  <si>
    <t>Nat'l Senior (19+)</t>
  </si>
  <si>
    <t>Nat'l Junior (14-15)</t>
  </si>
  <si>
    <t>Nat'l Junior (16-17)</t>
  </si>
  <si>
    <t>Nat'l Senior (18)</t>
  </si>
  <si>
    <t>Probably not needed, no sublevels.</t>
  </si>
  <si>
    <t xml:space="preserve">**  Ages shown are as of end of previous year (aka the start of this year).  </t>
  </si>
  <si>
    <t>Used to get full cat name (WAG)</t>
  </si>
  <si>
    <t>No Password needed - 2018</t>
  </si>
  <si>
    <t xml:space="preserve">Late Entrry Fee: </t>
  </si>
  <si>
    <t xml:space="preserve">Meet Dates: </t>
  </si>
  <si>
    <t xml:space="preserve">Entry Deadline: </t>
  </si>
  <si>
    <t>Category - Index 1</t>
  </si>
  <si>
    <t>YOB  - Index 2</t>
  </si>
  <si>
    <t>Please mark sessions with "X" if known.</t>
  </si>
  <si>
    <t>Interclub:  JO-1, JO-2</t>
  </si>
  <si>
    <t>Prov. Level 3</t>
  </si>
  <si>
    <t xml:space="preserve">Start here -----&gt; </t>
  </si>
  <si>
    <t>Age in years</t>
  </si>
  <si>
    <t>Years (YY)</t>
  </si>
  <si>
    <t>Months (MM)</t>
  </si>
  <si>
    <t>Age for sorting</t>
  </si>
  <si>
    <t>Cat:
Index 1</t>
  </si>
  <si>
    <t>Age:
Index 2</t>
  </si>
  <si>
    <t>Fee Code
for level</t>
  </si>
  <si>
    <t>misc</t>
  </si>
  <si>
    <t>WAG_PopUpList_Categories</t>
  </si>
  <si>
    <t>MAG_PopUpList_Categories</t>
  </si>
  <si>
    <t>12-M</t>
  </si>
  <si>
    <t>Age sub-cat</t>
  </si>
  <si>
    <t xml:space="preserve">Host Name: </t>
  </si>
  <si>
    <t xml:space="preserve">Host Addr: </t>
  </si>
  <si>
    <t xml:space="preserve">Host City: </t>
  </si>
  <si>
    <t xml:space="preserve">Note:  when fee is $0, that row is greyed out </t>
  </si>
  <si>
    <t>on the 'Summary' sheet for fees.</t>
  </si>
  <si>
    <t>The summary sheet will use these labels too.</t>
  </si>
  <si>
    <t xml:space="preserve">Host Postal Code: </t>
  </si>
  <si>
    <t xml:space="preserve">Host Phone #: </t>
  </si>
  <si>
    <t>YOB &amp; Month</t>
  </si>
  <si>
    <t>Leaps &amp; Bounds</t>
  </si>
  <si>
    <t>Melville</t>
  </si>
  <si>
    <t xml:space="preserve">  especially before sending the file to clubs.</t>
  </si>
  <si>
    <t>Carnduff</t>
  </si>
  <si>
    <t>Carnduff Gymnastics Club</t>
  </si>
  <si>
    <t>Valley Gymnastics Centre</t>
  </si>
  <si>
    <t>Waldheim</t>
  </si>
  <si>
    <t>Valley Gym</t>
  </si>
  <si>
    <t>RGF</t>
  </si>
  <si>
    <t>Ross Gym and Fit</t>
  </si>
  <si>
    <t>JO 4, 5, &amp; 6</t>
  </si>
  <si>
    <t>Prov:  Provincial 3, 4, &amp; 5</t>
  </si>
  <si>
    <t>Inter-Prov:  Elite 3, 4</t>
  </si>
  <si>
    <t>Nat'l:  Open, Junior, Senior</t>
  </si>
  <si>
    <t>Tumblers-SK</t>
  </si>
  <si>
    <t>Twisters-SK</t>
  </si>
  <si>
    <t>Gymtastiks-SK</t>
  </si>
  <si>
    <t>Allan</t>
  </si>
  <si>
    <t>Allan Gymnastics Club</t>
  </si>
  <si>
    <t>Asquith</t>
  </si>
  <si>
    <t>Asquith Gymnastics Club</t>
  </si>
  <si>
    <t>Assiniboia</t>
  </si>
  <si>
    <t>Assiniboia Gymnastics Club</t>
  </si>
  <si>
    <t>Carrot River</t>
  </si>
  <si>
    <t>Carrot River Gymnastics Club</t>
  </si>
  <si>
    <t>Energizers</t>
  </si>
  <si>
    <t>Esterhazy Energizers Gymnastics Club</t>
  </si>
  <si>
    <t>Esterhazy</t>
  </si>
  <si>
    <t>Explosion-AB</t>
  </si>
  <si>
    <t>Grenfell</t>
  </si>
  <si>
    <t>Grenfell Gymnastics Club</t>
  </si>
  <si>
    <t>Hanley</t>
  </si>
  <si>
    <t>J &amp; M Linklater</t>
  </si>
  <si>
    <t>J &amp; M Linklater Gymnastics Ltd</t>
  </si>
  <si>
    <t>Hanley Gymnastics Inc</t>
  </si>
  <si>
    <t>Kamsack</t>
  </si>
  <si>
    <t>Kamsack Gymnastics Club</t>
  </si>
  <si>
    <t>Kindersley</t>
  </si>
  <si>
    <t>Kindersley Gymnastics Club</t>
  </si>
  <si>
    <t>Kyle</t>
  </si>
  <si>
    <t>Kyle Gymnastics Club</t>
  </si>
  <si>
    <t>La Ronge</t>
  </si>
  <si>
    <t>La Ronge Gymnastics Club</t>
  </si>
  <si>
    <t>Lashburn</t>
  </si>
  <si>
    <t>Lashburn Gymnastics Club</t>
  </si>
  <si>
    <t>Line 19</t>
  </si>
  <si>
    <t>Line 19 Gymnastics Club</t>
  </si>
  <si>
    <t>Loreburn</t>
  </si>
  <si>
    <t>Luseland</t>
  </si>
  <si>
    <t>Luseland Gymnastics Club</t>
  </si>
  <si>
    <t>Maidstone</t>
  </si>
  <si>
    <t>Maidstone Gymnastics Club</t>
  </si>
  <si>
    <t>Meadow Lake</t>
  </si>
  <si>
    <t>Meadow Lake Gymnastics Club</t>
  </si>
  <si>
    <t>Nipawin Tumblers</t>
  </si>
  <si>
    <t>Nipawin Tumblers Gymnastics Club</t>
  </si>
  <si>
    <t>Nipawin</t>
  </si>
  <si>
    <t>Pense</t>
  </si>
  <si>
    <t>Pense Gymnastics</t>
  </si>
  <si>
    <t>Wawota</t>
  </si>
  <si>
    <t>Rocanville</t>
  </si>
  <si>
    <t>Rocanville Gym Club</t>
  </si>
  <si>
    <t>Rosetown Gym Club</t>
  </si>
  <si>
    <t>Stockholm</t>
  </si>
  <si>
    <t>Stockholm Gymnastics Club</t>
  </si>
  <si>
    <t>Tisdale Twisters Gymnastics Club</t>
  </si>
  <si>
    <t>Unity</t>
  </si>
  <si>
    <t>Unity Gymnastics Club</t>
  </si>
  <si>
    <t>Yorkton Shamrock Springers Gym Club</t>
  </si>
  <si>
    <t>Wapella</t>
  </si>
  <si>
    <t>Wapella Gymnastics Club</t>
  </si>
  <si>
    <t>Weyburn Gymnastics Club</t>
  </si>
  <si>
    <t>Whitewood</t>
  </si>
  <si>
    <t>Whitewood Gymnastics Club</t>
  </si>
  <si>
    <t>Wymark</t>
  </si>
  <si>
    <t>Wymark Gymnastics Club</t>
  </si>
  <si>
    <t>√</t>
  </si>
  <si>
    <t>Nat'l Junior</t>
  </si>
  <si>
    <t>Nat'l Senior</t>
  </si>
  <si>
    <t>Index</t>
  </si>
  <si>
    <t>to Cat.</t>
  </si>
  <si>
    <t>Aspire</t>
  </si>
  <si>
    <t>HP Novice, Jr, Sr</t>
  </si>
  <si>
    <t>2003 &amp; before</t>
  </si>
  <si>
    <t>2007 &amp; before</t>
  </si>
  <si>
    <t>2010 &amp; before</t>
  </si>
  <si>
    <t>2008 &amp; after</t>
  </si>
  <si>
    <t>2007 &amp; after</t>
  </si>
  <si>
    <t>2006 &amp; before</t>
  </si>
  <si>
    <t>-- No Categories Available --</t>
  </si>
  <si>
    <t>Marian Classic 2019</t>
  </si>
  <si>
    <t>343 Edson Street</t>
  </si>
  <si>
    <t>Saskatoon, SK</t>
  </si>
  <si>
    <t>JO 3-7</t>
  </si>
  <si>
    <t>JO 8 - 10</t>
  </si>
  <si>
    <t>JO 1-2</t>
  </si>
  <si>
    <t>Feb. 8-10, 2019</t>
  </si>
  <si>
    <t>S7J 4C8</t>
  </si>
  <si>
    <t>(306) 934-7179</t>
  </si>
  <si>
    <t>Marian Gym Club</t>
  </si>
  <si>
    <t>Jan. 15, 2019</t>
  </si>
  <si>
    <r>
      <t xml:space="preserve">(v5)  </t>
    </r>
    <r>
      <rPr>
        <b/>
        <i/>
        <sz val="12"/>
        <color theme="5" tint="-0.499984740745262"/>
        <rFont val="Calibri"/>
        <scheme val="minor"/>
      </rPr>
      <t>REVISED</t>
    </r>
    <r>
      <rPr>
        <i/>
        <sz val="12"/>
        <color theme="5" tint="-0.499984740745262"/>
        <rFont val="Calibri"/>
        <scheme val="minor"/>
      </rPr>
      <t xml:space="preserve"> - Use this version</t>
    </r>
  </si>
  <si>
    <t>Thur Nov 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</si>
</sst>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\ \ \ "/>
    <numFmt numFmtId="165" formatCode="&quot;$&quot;#,##0"/>
    <numFmt numFmtId="166" formatCode="#\ \ "/>
    <numFmt numFmtId="167" formatCode="&quot;$&quot;#,##0.00"/>
  </numFmts>
  <fonts count="107"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i/>
      <sz val="12"/>
      <color indexed="8"/>
      <name val="Calibri"/>
    </font>
    <font>
      <b/>
      <sz val="14"/>
      <color indexed="8"/>
      <name val="Calibri"/>
    </font>
    <font>
      <sz val="14"/>
      <color indexed="8"/>
      <name val="Calibri"/>
    </font>
    <font>
      <b/>
      <sz val="18"/>
      <color indexed="8"/>
      <name val="Calibri"/>
    </font>
    <font>
      <b/>
      <sz val="9"/>
      <color indexed="81"/>
      <name val="Calibri"/>
      <family val="2"/>
    </font>
    <font>
      <sz val="14"/>
      <color indexed="16"/>
      <name val="Calibri"/>
    </font>
    <font>
      <sz val="12"/>
      <color indexed="10"/>
      <name val="Calibri"/>
      <family val="2"/>
    </font>
    <font>
      <sz val="10"/>
      <color indexed="8"/>
      <name val="Calibri"/>
    </font>
    <font>
      <b/>
      <sz val="16"/>
      <color indexed="10"/>
      <name val="Calibri"/>
    </font>
    <font>
      <sz val="12"/>
      <color indexed="60"/>
      <name val="Calibri"/>
    </font>
    <font>
      <sz val="12"/>
      <color indexed="55"/>
      <name val="Calibri"/>
    </font>
    <font>
      <sz val="12"/>
      <color indexed="12"/>
      <name val="Calibri"/>
    </font>
    <font>
      <sz val="12"/>
      <color indexed="23"/>
      <name val="Calibri"/>
    </font>
    <font>
      <sz val="8"/>
      <name val="Calibri"/>
      <family val="2"/>
    </font>
    <font>
      <b/>
      <i/>
      <sz val="12"/>
      <color indexed="10"/>
      <name val="Calibri"/>
    </font>
    <font>
      <b/>
      <i/>
      <sz val="12"/>
      <color indexed="12"/>
      <name val="Calibri"/>
    </font>
    <font>
      <sz val="8"/>
      <name val="Calibri"/>
      <family val="2"/>
    </font>
    <font>
      <sz val="10"/>
      <color indexed="8"/>
      <name val="Verdana"/>
    </font>
    <font>
      <b/>
      <sz val="10"/>
      <color indexed="8"/>
      <name val="Verdana"/>
    </font>
    <font>
      <u/>
      <sz val="12"/>
      <color theme="10"/>
      <name val="Calibri"/>
      <family val="2"/>
      <scheme val="minor"/>
    </font>
    <font>
      <sz val="12"/>
      <color rgb="FF0000FF"/>
      <name val="Calibri"/>
      <scheme val="minor"/>
    </font>
    <font>
      <i/>
      <sz val="12"/>
      <color theme="1"/>
      <name val="Calibri"/>
      <scheme val="minor"/>
    </font>
    <font>
      <sz val="12"/>
      <color theme="1"/>
      <name val="Calibri"/>
      <family val="2"/>
    </font>
    <font>
      <b/>
      <sz val="18"/>
      <color rgb="FF0000FF"/>
      <name val="Calibri"/>
      <scheme val="minor"/>
    </font>
    <font>
      <sz val="12"/>
      <color rgb="FFFF0000"/>
      <name val="Calibri"/>
      <scheme val="minor"/>
    </font>
    <font>
      <b/>
      <sz val="14"/>
      <color theme="1"/>
      <name val="Calibri"/>
    </font>
    <font>
      <b/>
      <sz val="12"/>
      <color theme="1"/>
      <name val="Calibri"/>
      <scheme val="minor"/>
    </font>
    <font>
      <sz val="10"/>
      <color theme="1"/>
      <name val="Verdana"/>
    </font>
    <font>
      <sz val="12"/>
      <color theme="1" tint="0.499984740745262"/>
      <name val="Calibri"/>
      <scheme val="minor"/>
    </font>
    <font>
      <sz val="12"/>
      <color rgb="FF000090"/>
      <name val="Calibri"/>
      <scheme val="minor"/>
    </font>
    <font>
      <i/>
      <sz val="14"/>
      <color rgb="FF000090"/>
      <name val="Calibri"/>
      <scheme val="minor"/>
    </font>
    <font>
      <b/>
      <sz val="14"/>
      <color rgb="FF0000FF"/>
      <name val="Calibri"/>
      <scheme val="minor"/>
    </font>
    <font>
      <sz val="12"/>
      <color rgb="FF800000"/>
      <name val="Calibri"/>
      <scheme val="minor"/>
    </font>
    <font>
      <i/>
      <sz val="12"/>
      <color rgb="FF800000"/>
      <name val="Calibri"/>
      <scheme val="minor"/>
    </font>
    <font>
      <i/>
      <sz val="14"/>
      <color rgb="FF800000"/>
      <name val="Calibri"/>
      <scheme val="minor"/>
    </font>
    <font>
      <b/>
      <sz val="18"/>
      <color rgb="FF800000"/>
      <name val="Calibri"/>
      <scheme val="minor"/>
    </font>
    <font>
      <b/>
      <i/>
      <sz val="14"/>
      <color rgb="FF800000"/>
      <name val="Calibri"/>
      <scheme val="minor"/>
    </font>
    <font>
      <sz val="14"/>
      <color theme="1"/>
      <name val="Calibri"/>
      <scheme val="minor"/>
    </font>
    <font>
      <sz val="14"/>
      <color theme="0" tint="-0.249977111117893"/>
      <name val="Calibri"/>
      <scheme val="minor"/>
    </font>
    <font>
      <sz val="14"/>
      <color rgb="FF800000"/>
      <name val="Calibri"/>
      <scheme val="minor"/>
    </font>
    <font>
      <sz val="12"/>
      <color rgb="FF800000"/>
      <name val="Calibri"/>
    </font>
    <font>
      <sz val="12"/>
      <color rgb="FF000000"/>
      <name val="Lucida Grande"/>
    </font>
    <font>
      <sz val="14"/>
      <color rgb="FFDD0806"/>
      <name val="Lucida Grande"/>
    </font>
    <font>
      <u/>
      <sz val="12"/>
      <color theme="11"/>
      <name val="Calibri"/>
      <family val="2"/>
      <scheme val="minor"/>
    </font>
    <font>
      <i/>
      <sz val="12"/>
      <color theme="1" tint="0.499984740745262"/>
      <name val="Calibri"/>
    </font>
    <font>
      <i/>
      <sz val="12"/>
      <color theme="1" tint="0.499984740745262"/>
      <name val="Calibri"/>
      <scheme val="minor"/>
    </font>
    <font>
      <b/>
      <sz val="14"/>
      <color rgb="FF000090"/>
      <name val="Calibri"/>
    </font>
    <font>
      <b/>
      <sz val="24"/>
      <color rgb="FF000090"/>
      <name val="Calibri"/>
      <scheme val="minor"/>
    </font>
    <font>
      <i/>
      <sz val="12"/>
      <color rgb="FF000090"/>
      <name val="Calibri"/>
      <scheme val="minor"/>
    </font>
    <font>
      <b/>
      <sz val="18"/>
      <color rgb="FF000090"/>
      <name val="Calibri"/>
      <scheme val="minor"/>
    </font>
    <font>
      <b/>
      <i/>
      <sz val="14"/>
      <color rgb="FF000090"/>
      <name val="Calibri"/>
      <scheme val="minor"/>
    </font>
    <font>
      <sz val="14"/>
      <color rgb="FF000090"/>
      <name val="Calibri"/>
    </font>
    <font>
      <b/>
      <sz val="22"/>
      <color rgb="FF0000FF"/>
      <name val="Calibri"/>
      <scheme val="minor"/>
    </font>
    <font>
      <b/>
      <sz val="12"/>
      <color indexed="10"/>
      <name val="Calibri"/>
    </font>
    <font>
      <b/>
      <sz val="12"/>
      <color rgb="FF0000FF"/>
      <name val="Calibri"/>
    </font>
    <font>
      <sz val="11"/>
      <color rgb="FFFF0000"/>
      <name val="Calibri"/>
      <scheme val="minor"/>
    </font>
    <font>
      <sz val="11"/>
      <color rgb="FF0000FF"/>
      <name val="Calibri"/>
      <scheme val="minor"/>
    </font>
    <font>
      <sz val="12"/>
      <color rgb="FF0104D1"/>
      <name val="Calibri"/>
    </font>
    <font>
      <i/>
      <sz val="12"/>
      <color rgb="FF0104D1"/>
      <name val="Calibri"/>
    </font>
    <font>
      <b/>
      <sz val="14"/>
      <color rgb="FF0104D1"/>
      <name val="Calibri"/>
    </font>
    <font>
      <b/>
      <sz val="18"/>
      <color rgb="FFFF0000"/>
      <name val="Calibri"/>
    </font>
    <font>
      <sz val="8"/>
      <name val="Calibri"/>
      <family val="2"/>
      <scheme val="minor"/>
    </font>
    <font>
      <sz val="12"/>
      <color theme="0" tint="-0.34998626667073579"/>
      <name val="Calibri"/>
    </font>
    <font>
      <i/>
      <sz val="12"/>
      <color theme="0" tint="-0.34998626667073579"/>
      <name val="Calibri"/>
    </font>
    <font>
      <sz val="14"/>
      <name val="Calibri"/>
    </font>
    <font>
      <sz val="12"/>
      <name val="Calibri"/>
    </font>
    <font>
      <i/>
      <sz val="12"/>
      <color theme="0" tint="-0.499984740745262"/>
      <name val="Calibri"/>
    </font>
    <font>
      <sz val="12"/>
      <color theme="0"/>
      <name val="Calibri"/>
      <scheme val="minor"/>
    </font>
    <font>
      <b/>
      <i/>
      <sz val="16"/>
      <color rgb="FFFF0000"/>
      <name val="Calibri"/>
      <scheme val="minor"/>
    </font>
    <font>
      <b/>
      <sz val="18"/>
      <name val="Calibri"/>
    </font>
    <font>
      <sz val="12"/>
      <color rgb="FFFF0000"/>
      <name val="Calibri"/>
    </font>
    <font>
      <b/>
      <sz val="24"/>
      <color rgb="FFFF0000"/>
      <name val="Calibri"/>
    </font>
    <font>
      <b/>
      <sz val="16"/>
      <color rgb="FFFF0000"/>
      <name val="Calibri"/>
    </font>
    <font>
      <b/>
      <sz val="24"/>
      <color rgb="FFFF0000"/>
      <name val="Calibri"/>
      <scheme val="minor"/>
    </font>
    <font>
      <i/>
      <sz val="12"/>
      <color rgb="FFFF0000"/>
      <name val="Calibri"/>
      <scheme val="minor"/>
    </font>
    <font>
      <b/>
      <sz val="18"/>
      <color rgb="FFFF0000"/>
      <name val="Calibri"/>
      <scheme val="minor"/>
    </font>
    <font>
      <b/>
      <sz val="14"/>
      <color rgb="FF000090"/>
      <name val="Calibri"/>
      <scheme val="minor"/>
    </font>
    <font>
      <sz val="10"/>
      <color theme="0" tint="-0.34998626667073579"/>
      <name val="Calibri"/>
      <scheme val="minor"/>
    </font>
    <font>
      <i/>
      <sz val="11"/>
      <color theme="1"/>
      <name val="Calibri"/>
      <scheme val="minor"/>
    </font>
    <font>
      <sz val="12"/>
      <color rgb="FF0000FF"/>
      <name val="Calibri"/>
    </font>
    <font>
      <sz val="10"/>
      <color theme="1"/>
      <name val="Calibri"/>
      <scheme val="minor"/>
    </font>
    <font>
      <b/>
      <sz val="12"/>
      <name val="Arial Narrow"/>
    </font>
    <font>
      <b/>
      <sz val="12"/>
      <color indexed="8"/>
      <name val="Arial Narrow"/>
    </font>
    <font>
      <sz val="12"/>
      <color theme="0" tint="-0.499984740745262"/>
      <name val="Calibri"/>
      <family val="2"/>
      <scheme val="minor"/>
    </font>
    <font>
      <sz val="12"/>
      <color theme="0" tint="-0.249977111117893"/>
      <name val="Calibri"/>
    </font>
    <font>
      <sz val="12"/>
      <color theme="0" tint="-0.499984740745262"/>
      <name val="Calibri"/>
    </font>
    <font>
      <sz val="14"/>
      <name val="Calibri"/>
      <scheme val="minor"/>
    </font>
    <font>
      <sz val="12"/>
      <color theme="0" tint="-0.34998626667073579"/>
      <name val="Calibri"/>
      <scheme val="minor"/>
    </font>
    <font>
      <b/>
      <strike/>
      <sz val="14"/>
      <color theme="0" tint="-0.499984740745262"/>
      <name val="Calibri"/>
      <scheme val="minor"/>
    </font>
    <font>
      <b/>
      <sz val="14"/>
      <color rgb="FFDD0806"/>
      <name val="Calibri"/>
      <scheme val="minor"/>
    </font>
    <font>
      <b/>
      <i/>
      <sz val="30"/>
      <color theme="1" tint="0.499984740745262"/>
      <name val="Calibri"/>
    </font>
    <font>
      <b/>
      <i/>
      <sz val="14"/>
      <color rgb="FFFF0000"/>
      <name val="Calibri"/>
      <scheme val="minor"/>
    </font>
    <font>
      <b/>
      <sz val="36"/>
      <color rgb="FF660066"/>
      <name val="Calibri"/>
    </font>
    <font>
      <sz val="12"/>
      <color rgb="FF660066"/>
      <name val="Calibri"/>
    </font>
    <font>
      <b/>
      <sz val="18"/>
      <color rgb="FF660066"/>
      <name val="Calibri"/>
    </font>
    <font>
      <sz val="10"/>
      <color theme="0" tint="-0.499984740745262"/>
      <name val="Calibri"/>
    </font>
    <font>
      <b/>
      <sz val="14"/>
      <color rgb="FF660066"/>
      <name val="Calibri"/>
    </font>
    <font>
      <b/>
      <sz val="10"/>
      <color rgb="FF000000"/>
      <name val="Calibri"/>
      <scheme val="minor"/>
    </font>
    <font>
      <b/>
      <sz val="14"/>
      <name val="Calibri"/>
    </font>
    <font>
      <b/>
      <sz val="14"/>
      <color rgb="FFFF0000"/>
      <name val="Calibri"/>
      <scheme val="minor"/>
    </font>
    <font>
      <sz val="12"/>
      <color theme="5" tint="-0.499984740745262"/>
      <name val="Calibri"/>
      <scheme val="minor"/>
    </font>
    <font>
      <i/>
      <sz val="12"/>
      <color theme="5" tint="-0.499984740745262"/>
      <name val="Calibri"/>
      <scheme val="minor"/>
    </font>
    <font>
      <b/>
      <i/>
      <sz val="12"/>
      <color theme="5" tint="-0.499984740745262"/>
      <name val="Calibri"/>
      <scheme val="minor"/>
    </font>
    <font>
      <i/>
      <sz val="10"/>
      <color theme="5" tint="-0.499984740745262"/>
      <name val="Calibri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8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rgb="FF000000"/>
      </patternFill>
    </fill>
    <fill>
      <patternFill patternType="solid">
        <fgColor rgb="FFFFE7E7"/>
        <bgColor indexed="64"/>
      </patternFill>
    </fill>
    <fill>
      <patternFill patternType="solid">
        <fgColor rgb="FFFFFFCE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BF1DE"/>
        <bgColor rgb="FF000000"/>
      </patternFill>
    </fill>
  </fills>
  <borders count="7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ck">
        <color rgb="FF0000FF"/>
      </left>
      <right style="thin">
        <color auto="1"/>
      </right>
      <top style="thick">
        <color rgb="FF0000FF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rgb="FF0000FF"/>
      </top>
      <bottom style="thin">
        <color auto="1"/>
      </bottom>
      <diagonal/>
    </border>
    <border>
      <left style="thin">
        <color auto="1"/>
      </left>
      <right style="thick">
        <color rgb="FF0000FF"/>
      </right>
      <top style="thick">
        <color rgb="FF0000FF"/>
      </top>
      <bottom style="thin">
        <color auto="1"/>
      </bottom>
      <diagonal/>
    </border>
    <border>
      <left style="thick">
        <color rgb="FF0000FF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rgb="FF0000FF"/>
      </right>
      <top style="thin">
        <color auto="1"/>
      </top>
      <bottom style="thin">
        <color auto="1"/>
      </bottom>
      <diagonal/>
    </border>
    <border>
      <left style="thick">
        <color rgb="FF0000FF"/>
      </left>
      <right style="thin">
        <color auto="1"/>
      </right>
      <top style="thin">
        <color auto="1"/>
      </top>
      <bottom/>
      <diagonal/>
    </border>
    <border>
      <left style="thick">
        <color rgb="FF0000FF"/>
      </left>
      <right style="thin">
        <color auto="1"/>
      </right>
      <top style="thin">
        <color auto="1"/>
      </top>
      <bottom style="thick">
        <color rgb="FF0000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rgb="FF0000FF"/>
      </bottom>
      <diagonal/>
    </border>
    <border>
      <left style="thin">
        <color auto="1"/>
      </left>
      <right style="thick">
        <color rgb="FF0000FF"/>
      </right>
      <top style="thin">
        <color auto="1"/>
      </top>
      <bottom style="thick">
        <color rgb="FF0000FF"/>
      </bottom>
      <diagonal/>
    </border>
    <border>
      <left style="thick">
        <color rgb="FF800000"/>
      </left>
      <right style="thin">
        <color auto="1"/>
      </right>
      <top style="thick">
        <color rgb="FF8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rgb="FF800000"/>
      </top>
      <bottom style="thin">
        <color auto="1"/>
      </bottom>
      <diagonal/>
    </border>
    <border>
      <left style="thin">
        <color auto="1"/>
      </left>
      <right style="thick">
        <color rgb="FF800000"/>
      </right>
      <top style="thick">
        <color rgb="FF800000"/>
      </top>
      <bottom style="thin">
        <color auto="1"/>
      </bottom>
      <diagonal/>
    </border>
    <border>
      <left style="thick">
        <color rgb="FF8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rgb="FF800000"/>
      </right>
      <top style="thin">
        <color auto="1"/>
      </top>
      <bottom style="thin">
        <color auto="1"/>
      </bottom>
      <diagonal/>
    </border>
    <border>
      <left style="thick">
        <color rgb="FF800000"/>
      </left>
      <right style="thin">
        <color auto="1"/>
      </right>
      <top style="thin">
        <color auto="1"/>
      </top>
      <bottom/>
      <diagonal/>
    </border>
    <border>
      <left style="thick">
        <color rgb="FF800000"/>
      </left>
      <right style="thin">
        <color auto="1"/>
      </right>
      <top style="thin">
        <color auto="1"/>
      </top>
      <bottom style="thick">
        <color rgb="FF8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rgb="FF800000"/>
      </bottom>
      <diagonal/>
    </border>
    <border>
      <left style="thin">
        <color auto="1"/>
      </left>
      <right style="thick">
        <color rgb="FF800000"/>
      </right>
      <top style="thin">
        <color auto="1"/>
      </top>
      <bottom style="thick">
        <color rgb="FF800000"/>
      </bottom>
      <diagonal/>
    </border>
    <border>
      <left style="thin">
        <color theme="0" tint="-0.249977111117893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theme="0" tint="-0.249977111117893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</borders>
  <cellStyleXfs count="390">
    <xf numFmtId="0" fontId="0" fillId="0" borderId="0"/>
    <xf numFmtId="44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</cellStyleXfs>
  <cellXfs count="431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indent="1"/>
    </xf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horizontal="left" indent="1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3" fillId="0" borderId="0" xfId="0" applyFont="1" applyAlignment="1">
      <alignment horizontal="left" indent="1"/>
    </xf>
    <xf numFmtId="0" fontId="8" fillId="0" borderId="0" xfId="0" applyFont="1" applyBorder="1" applyAlignment="1" applyProtection="1">
      <alignment horizontal="left" indent="2"/>
    </xf>
    <xf numFmtId="0" fontId="4" fillId="0" borderId="0" xfId="0" applyFont="1" applyBorder="1" applyAlignment="1" applyProtection="1">
      <alignment horizontal="right" indent="1"/>
    </xf>
    <xf numFmtId="0" fontId="9" fillId="0" borderId="0" xfId="0" applyFont="1"/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5" fillId="0" borderId="4" xfId="0" applyFont="1" applyBorder="1" applyAlignment="1" applyProtection="1">
      <alignment horizontal="left" vertical="center" indent="1"/>
      <protection locked="0"/>
    </xf>
    <xf numFmtId="0" fontId="12" fillId="0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4" fillId="0" borderId="0" xfId="0" applyFont="1" applyAlignment="1">
      <alignment horizontal="left" indent="2"/>
    </xf>
    <xf numFmtId="0" fontId="2" fillId="0" borderId="0" xfId="0" applyFont="1" applyAlignment="1">
      <alignment horizontal="center" vertical="center"/>
    </xf>
    <xf numFmtId="0" fontId="0" fillId="0" borderId="0" xfId="0" applyFill="1"/>
    <xf numFmtId="0" fontId="3" fillId="0" borderId="0" xfId="0" applyFont="1"/>
    <xf numFmtId="0" fontId="18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23" fillId="0" borderId="0" xfId="0" applyFont="1"/>
    <xf numFmtId="0" fontId="0" fillId="4" borderId="0" xfId="0" applyFill="1" applyAlignment="1">
      <alignment vertical="center"/>
    </xf>
    <xf numFmtId="0" fontId="0" fillId="4" borderId="11" xfId="0" applyFill="1" applyBorder="1" applyAlignment="1">
      <alignment vertical="center"/>
    </xf>
    <xf numFmtId="0" fontId="0" fillId="4" borderId="12" xfId="0" applyFill="1" applyBorder="1" applyAlignment="1">
      <alignment vertical="center"/>
    </xf>
    <xf numFmtId="0" fontId="0" fillId="4" borderId="4" xfId="0" applyFill="1" applyBorder="1" applyAlignment="1">
      <alignment vertical="center"/>
    </xf>
    <xf numFmtId="0" fontId="0" fillId="4" borderId="0" xfId="0" applyFill="1"/>
    <xf numFmtId="0" fontId="0" fillId="0" borderId="0" xfId="0" applyAlignment="1">
      <alignment horizontal="right"/>
    </xf>
    <xf numFmtId="0" fontId="0" fillId="0" borderId="0" xfId="0" applyBorder="1" applyAlignment="1">
      <alignment horizontal="left" vertical="center"/>
    </xf>
    <xf numFmtId="0" fontId="25" fillId="0" borderId="0" xfId="0" applyFont="1" applyAlignment="1">
      <alignment horizontal="right" vertical="center"/>
    </xf>
    <xf numFmtId="0" fontId="26" fillId="0" borderId="0" xfId="0" applyFont="1"/>
    <xf numFmtId="0" fontId="5" fillId="0" borderId="29" xfId="0" applyFont="1" applyBorder="1" applyAlignment="1" applyProtection="1">
      <alignment horizontal="left" vertical="center" indent="1"/>
      <protection locked="0"/>
    </xf>
    <xf numFmtId="0" fontId="5" fillId="6" borderId="27" xfId="0" applyFont="1" applyFill="1" applyBorder="1" applyAlignment="1">
      <alignment horizontal="left" vertical="center" indent="1"/>
    </xf>
    <xf numFmtId="0" fontId="5" fillId="6" borderId="1" xfId="0" applyFont="1" applyFill="1" applyBorder="1" applyAlignment="1">
      <alignment horizontal="left" vertical="center" indent="1"/>
    </xf>
    <xf numFmtId="0" fontId="5" fillId="6" borderId="33" xfId="0" applyFont="1" applyFill="1" applyBorder="1" applyAlignment="1">
      <alignment horizontal="left" vertical="center" indent="1"/>
    </xf>
    <xf numFmtId="0" fontId="0" fillId="0" borderId="0" xfId="0" applyAlignment="1">
      <alignment vertical="top"/>
    </xf>
    <xf numFmtId="0" fontId="22" fillId="3" borderId="0" xfId="2" applyFill="1" applyAlignment="1" applyProtection="1">
      <alignment horizontal="left" indent="1"/>
    </xf>
    <xf numFmtId="0" fontId="0" fillId="0" borderId="0" xfId="0" applyAlignment="1"/>
    <xf numFmtId="0" fontId="24" fillId="0" borderId="0" xfId="0" applyFont="1" applyAlignment="1">
      <alignment horizontal="center" vertical="center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left" vertical="center"/>
    </xf>
    <xf numFmtId="0" fontId="29" fillId="0" borderId="0" xfId="0" applyFont="1" applyAlignment="1">
      <alignment vertical="center"/>
    </xf>
    <xf numFmtId="0" fontId="27" fillId="0" borderId="0" xfId="0" applyFont="1" applyProtection="1"/>
    <xf numFmtId="0" fontId="32" fillId="0" borderId="0" xfId="0" applyFont="1" applyProtection="1"/>
    <xf numFmtId="0" fontId="35" fillId="0" borderId="0" xfId="0" applyFont="1" applyProtection="1"/>
    <xf numFmtId="0" fontId="35" fillId="0" borderId="0" xfId="0" applyFont="1" applyAlignment="1" applyProtection="1">
      <alignment horizontal="center"/>
    </xf>
    <xf numFmtId="0" fontId="36" fillId="0" borderId="0" xfId="0" applyFont="1" applyAlignment="1" applyProtection="1">
      <alignment vertical="top"/>
    </xf>
    <xf numFmtId="0" fontId="35" fillId="0" borderId="0" xfId="0" applyFont="1" applyAlignment="1" applyProtection="1">
      <alignment horizontal="right" vertical="center"/>
    </xf>
    <xf numFmtId="0" fontId="35" fillId="0" borderId="0" xfId="0" applyFont="1" applyAlignment="1" applyProtection="1">
      <alignment horizontal="left" indent="1"/>
    </xf>
    <xf numFmtId="0" fontId="38" fillId="0" borderId="0" xfId="0" applyFont="1" applyProtection="1"/>
    <xf numFmtId="0" fontId="35" fillId="0" borderId="0" xfId="0" applyFont="1" applyAlignment="1" applyProtection="1">
      <alignment horizontal="right"/>
    </xf>
    <xf numFmtId="0" fontId="40" fillId="0" borderId="0" xfId="0" applyFont="1" applyProtection="1"/>
    <xf numFmtId="166" fontId="41" fillId="0" borderId="0" xfId="0" applyNumberFormat="1" applyFont="1" applyProtection="1"/>
    <xf numFmtId="0" fontId="42" fillId="0" borderId="1" xfId="0" applyFont="1" applyBorder="1" applyAlignment="1" applyProtection="1">
      <alignment horizontal="left" indent="1"/>
      <protection locked="0"/>
    </xf>
    <xf numFmtId="0" fontId="42" fillId="0" borderId="1" xfId="0" applyFont="1" applyBorder="1" applyProtection="1">
      <protection locked="0"/>
    </xf>
    <xf numFmtId="0" fontId="42" fillId="0" borderId="0" xfId="0" applyFont="1" applyProtection="1"/>
    <xf numFmtId="0" fontId="43" fillId="0" borderId="0" xfId="0" applyFont="1"/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11" fillId="0" borderId="0" xfId="0" applyFont="1" applyAlignment="1">
      <alignment vertical="top"/>
    </xf>
    <xf numFmtId="0" fontId="3" fillId="0" borderId="0" xfId="0" applyFont="1" applyAlignment="1">
      <alignment horizontal="center" wrapText="1"/>
    </xf>
    <xf numFmtId="0" fontId="0" fillId="7" borderId="37" xfId="0" applyFill="1" applyBorder="1" applyAlignment="1">
      <alignment horizontal="left" vertical="center" indent="1"/>
    </xf>
    <xf numFmtId="0" fontId="0" fillId="7" borderId="39" xfId="0" applyFill="1" applyBorder="1" applyAlignment="1">
      <alignment horizontal="left" vertical="center" indent="1"/>
    </xf>
    <xf numFmtId="0" fontId="0" fillId="7" borderId="43" xfId="0" applyFill="1" applyBorder="1" applyAlignment="1">
      <alignment horizontal="left" vertical="center" indent="1"/>
    </xf>
    <xf numFmtId="0" fontId="29" fillId="0" borderId="0" xfId="0" applyFont="1"/>
    <xf numFmtId="0" fontId="5" fillId="0" borderId="36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42" xfId="0" applyFont="1" applyFill="1" applyBorder="1" applyAlignment="1" applyProtection="1">
      <alignment horizontal="center" vertical="center"/>
      <protection locked="0"/>
    </xf>
    <xf numFmtId="0" fontId="1" fillId="7" borderId="36" xfId="0" applyFont="1" applyFill="1" applyBorder="1" applyAlignment="1">
      <alignment horizontal="left" vertical="center" indent="1"/>
    </xf>
    <xf numFmtId="0" fontId="1" fillId="7" borderId="1" xfId="0" applyFont="1" applyFill="1" applyBorder="1" applyAlignment="1">
      <alignment horizontal="left" vertical="center" indent="1"/>
    </xf>
    <xf numFmtId="0" fontId="1" fillId="7" borderId="42" xfId="0" applyFont="1" applyFill="1" applyBorder="1" applyAlignment="1">
      <alignment horizontal="left" vertical="center" indent="1"/>
    </xf>
    <xf numFmtId="0" fontId="50" fillId="0" borderId="0" xfId="0" applyFont="1" applyProtection="1"/>
    <xf numFmtId="0" fontId="32" fillId="0" borderId="0" xfId="0" applyFont="1" applyAlignment="1" applyProtection="1">
      <alignment horizontal="center"/>
    </xf>
    <xf numFmtId="0" fontId="51" fillId="0" borderId="0" xfId="0" applyFont="1" applyAlignment="1" applyProtection="1">
      <alignment vertical="top"/>
    </xf>
    <xf numFmtId="0" fontId="32" fillId="0" borderId="0" xfId="0" applyFont="1" applyAlignment="1" applyProtection="1">
      <alignment horizontal="right" vertical="center"/>
    </xf>
    <xf numFmtId="0" fontId="32" fillId="0" borderId="0" xfId="0" applyFont="1" applyAlignment="1" applyProtection="1">
      <alignment horizontal="left" indent="1"/>
    </xf>
    <xf numFmtId="0" fontId="52" fillId="0" borderId="0" xfId="0" applyFont="1" applyProtection="1"/>
    <xf numFmtId="0" fontId="32" fillId="0" borderId="0" xfId="0" applyFont="1" applyAlignment="1" applyProtection="1">
      <alignment horizontal="right"/>
    </xf>
    <xf numFmtId="0" fontId="32" fillId="0" borderId="0" xfId="0" applyFont="1"/>
    <xf numFmtId="0" fontId="49" fillId="5" borderId="1" xfId="0" applyFont="1" applyFill="1" applyBorder="1" applyAlignment="1" applyProtection="1">
      <alignment horizontal="left" indent="1"/>
      <protection locked="0"/>
    </xf>
    <xf numFmtId="0" fontId="54" fillId="0" borderId="1" xfId="0" applyFont="1" applyBorder="1" applyAlignment="1">
      <alignment horizontal="left" indent="1"/>
    </xf>
    <xf numFmtId="0" fontId="49" fillId="5" borderId="4" xfId="0" applyFont="1" applyFill="1" applyBorder="1" applyAlignment="1" applyProtection="1">
      <alignment horizontal="left" indent="1"/>
      <protection locked="0"/>
    </xf>
    <xf numFmtId="0" fontId="51" fillId="0" borderId="0" xfId="0" applyFont="1" applyAlignment="1" applyProtection="1">
      <alignment horizontal="left" vertical="top" indent="1"/>
    </xf>
    <xf numFmtId="0" fontId="0" fillId="0" borderId="0" xfId="0" applyAlignment="1" applyProtection="1">
      <alignment vertical="center"/>
    </xf>
    <xf numFmtId="0" fontId="35" fillId="0" borderId="0" xfId="0" applyFont="1" applyAlignment="1" applyProtection="1">
      <alignment vertical="center"/>
    </xf>
    <xf numFmtId="0" fontId="32" fillId="0" borderId="0" xfId="0" applyFont="1" applyAlignment="1" applyProtection="1">
      <alignment vertical="center"/>
    </xf>
    <xf numFmtId="0" fontId="28" fillId="0" borderId="0" xfId="0" applyFont="1" applyFill="1" applyBorder="1" applyAlignment="1">
      <alignment horizontal="right" vertical="center"/>
    </xf>
    <xf numFmtId="0" fontId="58" fillId="0" borderId="0" xfId="0" applyFont="1" applyAlignment="1">
      <alignment horizontal="center" vertical="center"/>
    </xf>
    <xf numFmtId="0" fontId="59" fillId="0" borderId="0" xfId="0" applyFont="1" applyAlignment="1">
      <alignment horizontal="center" vertical="center"/>
    </xf>
    <xf numFmtId="0" fontId="60" fillId="0" borderId="0" xfId="0" applyFont="1"/>
    <xf numFmtId="0" fontId="6" fillId="0" borderId="0" xfId="0" applyFont="1" applyAlignment="1"/>
    <xf numFmtId="0" fontId="2" fillId="0" borderId="0" xfId="0" applyFont="1" applyAlignment="1"/>
    <xf numFmtId="0" fontId="48" fillId="0" borderId="0" xfId="0" applyFont="1" applyAlignment="1">
      <alignment horizontal="right"/>
    </xf>
    <xf numFmtId="0" fontId="47" fillId="0" borderId="0" xfId="0" applyFont="1" applyAlignment="1">
      <alignment horizontal="center"/>
    </xf>
    <xf numFmtId="0" fontId="35" fillId="0" borderId="0" xfId="0" applyFont="1" applyAlignment="1" applyProtection="1"/>
    <xf numFmtId="0" fontId="17" fillId="0" borderId="0" xfId="0" applyFont="1" applyAlignment="1">
      <alignment horizontal="right" vertical="center"/>
    </xf>
    <xf numFmtId="0" fontId="65" fillId="0" borderId="0" xfId="0" applyFont="1" applyAlignment="1">
      <alignment horizontal="right"/>
    </xf>
    <xf numFmtId="0" fontId="66" fillId="0" borderId="0" xfId="0" applyFont="1" applyAlignment="1">
      <alignment horizontal="right" vertical="center"/>
    </xf>
    <xf numFmtId="0" fontId="65" fillId="0" borderId="0" xfId="0" applyFont="1" applyBorder="1" applyAlignment="1">
      <alignment horizontal="right" vertical="center"/>
    </xf>
    <xf numFmtId="0" fontId="65" fillId="0" borderId="0" xfId="0" applyFont="1" applyAlignment="1">
      <alignment horizontal="right" vertical="center"/>
    </xf>
    <xf numFmtId="0" fontId="69" fillId="8" borderId="0" xfId="0" applyFont="1" applyFill="1" applyAlignment="1">
      <alignment horizontal="center"/>
    </xf>
    <xf numFmtId="0" fontId="69" fillId="8" borderId="0" xfId="0" applyFont="1" applyFill="1"/>
    <xf numFmtId="0" fontId="69" fillId="8" borderId="0" xfId="0" applyFont="1" applyFill="1" applyAlignment="1">
      <alignment horizontal="left" wrapText="1" indent="1"/>
    </xf>
    <xf numFmtId="0" fontId="69" fillId="8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left" indent="1"/>
    </xf>
    <xf numFmtId="0" fontId="0" fillId="0" borderId="18" xfId="0" applyBorder="1" applyAlignment="1">
      <alignment horizontal="left" indent="1"/>
    </xf>
    <xf numFmtId="0" fontId="0" fillId="0" borderId="23" xfId="0" applyBorder="1" applyAlignment="1">
      <alignment horizontal="left" indent="1"/>
    </xf>
    <xf numFmtId="0" fontId="70" fillId="0" borderId="0" xfId="0" applyFont="1"/>
    <xf numFmtId="0" fontId="34" fillId="0" borderId="0" xfId="0" applyFont="1" applyBorder="1" applyAlignment="1">
      <alignment horizontal="left" vertical="center" indent="1"/>
    </xf>
    <xf numFmtId="0" fontId="55" fillId="0" borderId="19" xfId="0" applyFont="1" applyBorder="1" applyAlignment="1">
      <alignment horizontal="left" indent="1"/>
    </xf>
    <xf numFmtId="0" fontId="55" fillId="0" borderId="0" xfId="0" applyFont="1" applyBorder="1" applyAlignment="1">
      <alignment horizontal="left" indent="1"/>
    </xf>
    <xf numFmtId="0" fontId="55" fillId="0" borderId="19" xfId="0" applyFont="1" applyBorder="1" applyAlignment="1">
      <alignment horizontal="center"/>
    </xf>
    <xf numFmtId="0" fontId="5" fillId="0" borderId="27" xfId="0" applyFont="1" applyFill="1" applyBorder="1" applyAlignment="1" applyProtection="1">
      <alignment horizontal="center" vertical="center"/>
      <protection locked="0"/>
    </xf>
    <xf numFmtId="0" fontId="5" fillId="0" borderId="33" xfId="0" applyFont="1" applyFill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left" vertical="center" indent="1"/>
      <protection locked="0"/>
    </xf>
    <xf numFmtId="0" fontId="4" fillId="0" borderId="27" xfId="0" applyFont="1" applyBorder="1" applyAlignment="1" applyProtection="1">
      <alignment horizontal="left" vertical="center" indent="1"/>
      <protection locked="0"/>
    </xf>
    <xf numFmtId="0" fontId="4" fillId="0" borderId="29" xfId="0" applyFont="1" applyBorder="1" applyAlignment="1" applyProtection="1">
      <alignment horizontal="left" vertical="center" indent="1"/>
      <protection locked="0"/>
    </xf>
    <xf numFmtId="0" fontId="4" fillId="0" borderId="1" xfId="0" applyFont="1" applyBorder="1" applyAlignment="1" applyProtection="1">
      <alignment horizontal="left" vertical="center" inden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1" xfId="0" applyFont="1" applyBorder="1" applyAlignment="1" applyProtection="1">
      <alignment horizontal="left" vertical="center" indent="1"/>
      <protection locked="0"/>
    </xf>
    <xf numFmtId="0" fontId="4" fillId="0" borderId="5" xfId="0" applyFont="1" applyBorder="1" applyAlignment="1" applyProtection="1">
      <alignment horizontal="left" vertical="center" indent="1"/>
      <protection locked="0"/>
    </xf>
    <xf numFmtId="0" fontId="4" fillId="0" borderId="32" xfId="0" applyFont="1" applyBorder="1" applyAlignment="1" applyProtection="1">
      <alignment horizontal="left" vertical="center" indent="1"/>
      <protection locked="0"/>
    </xf>
    <xf numFmtId="0" fontId="4" fillId="0" borderId="33" xfId="0" applyFont="1" applyBorder="1" applyAlignment="1" applyProtection="1">
      <alignment horizontal="left" vertical="center" indent="1"/>
      <protection locked="0"/>
    </xf>
    <xf numFmtId="0" fontId="4" fillId="0" borderId="35" xfId="0" applyFont="1" applyBorder="1" applyAlignment="1" applyProtection="1">
      <alignment horizontal="left" vertical="center" indent="1"/>
      <protection locked="0"/>
    </xf>
    <xf numFmtId="0" fontId="4" fillId="0" borderId="36" xfId="0" applyFont="1" applyBorder="1" applyAlignment="1" applyProtection="1">
      <alignment horizontal="left" vertical="center" indent="1"/>
      <protection locked="0"/>
    </xf>
    <xf numFmtId="0" fontId="4" fillId="0" borderId="38" xfId="0" applyFont="1" applyBorder="1" applyAlignment="1" applyProtection="1">
      <alignment horizontal="left" vertical="center" indent="1"/>
      <protection locked="0"/>
    </xf>
    <xf numFmtId="0" fontId="4" fillId="0" borderId="40" xfId="0" applyFont="1" applyBorder="1" applyAlignment="1" applyProtection="1">
      <alignment horizontal="left" vertical="center" indent="1"/>
      <protection locked="0"/>
    </xf>
    <xf numFmtId="0" fontId="4" fillId="0" borderId="41" xfId="0" applyFont="1" applyBorder="1" applyAlignment="1" applyProtection="1">
      <alignment horizontal="left" vertical="center" indent="1"/>
      <protection locked="0"/>
    </xf>
    <xf numFmtId="0" fontId="4" fillId="0" borderId="42" xfId="0" applyFont="1" applyBorder="1" applyAlignment="1" applyProtection="1">
      <alignment horizontal="left" vertical="center" indent="1"/>
      <protection locked="0"/>
    </xf>
    <xf numFmtId="0" fontId="31" fillId="8" borderId="0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31" fillId="0" borderId="25" xfId="0" applyFont="1" applyFill="1" applyBorder="1" applyAlignment="1" applyProtection="1">
      <alignment horizontal="center" vertical="center"/>
    </xf>
    <xf numFmtId="0" fontId="0" fillId="0" borderId="25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71" fillId="0" borderId="0" xfId="0" applyFont="1"/>
    <xf numFmtId="0" fontId="53" fillId="6" borderId="0" xfId="0" applyFont="1" applyFill="1" applyAlignment="1" applyProtection="1">
      <alignment horizontal="center" vertical="center"/>
    </xf>
    <xf numFmtId="0" fontId="39" fillId="11" borderId="0" xfId="0" applyFont="1" applyFill="1" applyAlignment="1" applyProtection="1">
      <alignment horizontal="center" vertical="center"/>
    </xf>
    <xf numFmtId="0" fontId="63" fillId="0" borderId="0" xfId="0" applyFont="1"/>
    <xf numFmtId="0" fontId="73" fillId="0" borderId="0" xfId="0" applyFont="1"/>
    <xf numFmtId="0" fontId="74" fillId="0" borderId="19" xfId="0" applyFont="1" applyBorder="1" applyAlignment="1">
      <alignment horizontal="left"/>
    </xf>
    <xf numFmtId="0" fontId="73" fillId="0" borderId="0" xfId="0" applyFont="1" applyAlignment="1">
      <alignment horizontal="left" vertical="center"/>
    </xf>
    <xf numFmtId="0" fontId="76" fillId="0" borderId="0" xfId="0" applyFont="1" applyProtection="1"/>
    <xf numFmtId="0" fontId="27" fillId="0" borderId="0" xfId="0" applyFont="1" applyAlignment="1" applyProtection="1">
      <alignment horizontal="center"/>
    </xf>
    <xf numFmtId="0" fontId="27" fillId="0" borderId="0" xfId="0" applyFont="1" applyAlignment="1" applyProtection="1">
      <alignment horizontal="right"/>
    </xf>
    <xf numFmtId="0" fontId="77" fillId="0" borderId="0" xfId="0" applyFont="1" applyAlignment="1" applyProtection="1">
      <alignment horizontal="left" vertical="top" indent="1"/>
    </xf>
    <xf numFmtId="0" fontId="27" fillId="0" borderId="0" xfId="0" applyFont="1" applyAlignment="1" applyProtection="1">
      <alignment horizontal="right" vertical="center"/>
    </xf>
    <xf numFmtId="0" fontId="79" fillId="12" borderId="12" xfId="0" applyFont="1" applyFill="1" applyBorder="1" applyAlignment="1">
      <alignment horizontal="left" vertical="center" indent="1"/>
    </xf>
    <xf numFmtId="0" fontId="79" fillId="12" borderId="4" xfId="0" applyFont="1" applyFill="1" applyBorder="1" applyAlignment="1">
      <alignment horizontal="center" vertical="center"/>
    </xf>
    <xf numFmtId="0" fontId="79" fillId="12" borderId="11" xfId="0" applyFont="1" applyFill="1" applyBorder="1" applyAlignment="1">
      <alignment horizontal="left" vertical="center" indent="1"/>
    </xf>
    <xf numFmtId="0" fontId="73" fillId="0" borderId="0" xfId="0" applyFont="1" applyAlignment="1">
      <alignment horizontal="right" vertical="center"/>
    </xf>
    <xf numFmtId="0" fontId="23" fillId="0" borderId="0" xfId="0" applyFont="1" applyAlignment="1">
      <alignment horizontal="right" vertical="center"/>
    </xf>
    <xf numFmtId="0" fontId="80" fillId="0" borderId="0" xfId="0" applyFont="1" applyAlignment="1">
      <alignment horizontal="right" indent="1"/>
    </xf>
    <xf numFmtId="0" fontId="68" fillId="0" borderId="14" xfId="0" applyFont="1" applyBorder="1" applyAlignment="1">
      <alignment horizontal="center" vertical="center"/>
    </xf>
    <xf numFmtId="0" fontId="68" fillId="0" borderId="14" xfId="0" applyFont="1" applyBorder="1" applyAlignment="1">
      <alignment vertical="center"/>
    </xf>
    <xf numFmtId="0" fontId="72" fillId="0" borderId="14" xfId="0" applyFont="1" applyBorder="1" applyAlignment="1">
      <alignment horizontal="right" vertical="center"/>
    </xf>
    <xf numFmtId="0" fontId="81" fillId="0" borderId="0" xfId="0" applyFont="1" applyAlignment="1">
      <alignment horizontal="right" vertical="center"/>
    </xf>
    <xf numFmtId="0" fontId="0" fillId="0" borderId="10" xfId="0" applyBorder="1" applyAlignment="1">
      <alignment vertical="center"/>
    </xf>
    <xf numFmtId="0" fontId="0" fillId="0" borderId="9" xfId="0" applyBorder="1" applyAlignment="1">
      <alignment vertical="center"/>
    </xf>
    <xf numFmtId="0" fontId="5" fillId="0" borderId="27" xfId="0" applyFont="1" applyFill="1" applyBorder="1" applyAlignment="1" applyProtection="1">
      <alignment horizontal="left" vertical="center" indent="1"/>
      <protection locked="0"/>
    </xf>
    <xf numFmtId="0" fontId="5" fillId="0" borderId="1" xfId="0" applyFont="1" applyFill="1" applyBorder="1" applyAlignment="1" applyProtection="1">
      <alignment horizontal="left" vertical="center" indent="1"/>
      <protection locked="0"/>
    </xf>
    <xf numFmtId="0" fontId="5" fillId="0" borderId="33" xfId="0" applyFont="1" applyFill="1" applyBorder="1" applyAlignment="1" applyProtection="1">
      <alignment horizontal="left" vertical="center" indent="1"/>
      <protection locked="0"/>
    </xf>
    <xf numFmtId="0" fontId="67" fillId="15" borderId="54" xfId="0" applyFont="1" applyFill="1" applyBorder="1" applyAlignment="1">
      <alignment horizontal="left" vertical="center" indent="1"/>
    </xf>
    <xf numFmtId="0" fontId="67" fillId="15" borderId="23" xfId="0" applyFont="1" applyFill="1" applyBorder="1" applyAlignment="1">
      <alignment horizontal="center" vertical="center"/>
    </xf>
    <xf numFmtId="7" fontId="68" fillId="15" borderId="1" xfId="1" applyNumberFormat="1" applyFont="1" applyFill="1" applyBorder="1" applyAlignment="1">
      <alignment horizontal="center" vertical="center"/>
    </xf>
    <xf numFmtId="164" fontId="67" fillId="15" borderId="48" xfId="0" applyNumberFormat="1" applyFont="1" applyFill="1" applyBorder="1" applyAlignment="1">
      <alignment vertical="center"/>
    </xf>
    <xf numFmtId="0" fontId="67" fillId="15" borderId="7" xfId="0" applyFont="1" applyFill="1" applyBorder="1" applyAlignment="1">
      <alignment horizontal="left" vertical="center" indent="1"/>
    </xf>
    <xf numFmtId="164" fontId="67" fillId="15" borderId="9" xfId="0" applyNumberFormat="1" applyFont="1" applyFill="1" applyBorder="1" applyAlignment="1">
      <alignment vertical="center"/>
    </xf>
    <xf numFmtId="0" fontId="67" fillId="15" borderId="58" xfId="0" applyFont="1" applyFill="1" applyBorder="1" applyAlignment="1">
      <alignment horizontal="left" vertical="center" indent="1"/>
    </xf>
    <xf numFmtId="164" fontId="67" fillId="15" borderId="59" xfId="0" applyNumberFormat="1" applyFont="1" applyFill="1" applyBorder="1" applyAlignment="1">
      <alignment vertical="center"/>
    </xf>
    <xf numFmtId="49" fontId="10" fillId="0" borderId="2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/>
    </xf>
    <xf numFmtId="18" fontId="14" fillId="0" borderId="0" xfId="0" applyNumberFormat="1" applyFont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60" xfId="0" applyBorder="1" applyAlignment="1">
      <alignment vertical="center"/>
    </xf>
    <xf numFmtId="164" fontId="72" fillId="16" borderId="24" xfId="0" applyNumberFormat="1" applyFont="1" applyFill="1" applyBorder="1" applyAlignment="1">
      <alignment vertical="center"/>
    </xf>
    <xf numFmtId="0" fontId="0" fillId="9" borderId="0" xfId="0" applyFill="1" applyProtection="1"/>
    <xf numFmtId="0" fontId="0" fillId="9" borderId="0" xfId="0" applyFill="1" applyAlignment="1" applyProtection="1">
      <alignment horizontal="center"/>
    </xf>
    <xf numFmtId="0" fontId="2" fillId="9" borderId="0" xfId="0" applyFont="1" applyFill="1" applyProtection="1"/>
    <xf numFmtId="0" fontId="83" fillId="9" borderId="0" xfId="0" applyFont="1" applyFill="1" applyProtection="1"/>
    <xf numFmtId="18" fontId="9" fillId="0" borderId="0" xfId="0" applyNumberFormat="1" applyFont="1" applyAlignment="1">
      <alignment horizontal="right" vertical="center"/>
    </xf>
    <xf numFmtId="0" fontId="0" fillId="0" borderId="23" xfId="0" applyFill="1" applyBorder="1" applyAlignment="1">
      <alignment vertical="center"/>
    </xf>
    <xf numFmtId="49" fontId="10" fillId="0" borderId="23" xfId="0" applyNumberFormat="1" applyFont="1" applyFill="1" applyBorder="1" applyAlignment="1">
      <alignment horizontal="center" vertical="center"/>
    </xf>
    <xf numFmtId="49" fontId="10" fillId="0" borderId="48" xfId="0" applyNumberFormat="1" applyFont="1" applyFill="1" applyBorder="1" applyAlignment="1">
      <alignment horizontal="center" vertical="center"/>
    </xf>
    <xf numFmtId="0" fontId="0" fillId="0" borderId="63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59" xfId="0" applyBorder="1" applyAlignment="1">
      <alignment vertical="center"/>
    </xf>
    <xf numFmtId="0" fontId="84" fillId="13" borderId="1" xfId="0" applyNumberFormat="1" applyFont="1" applyFill="1" applyBorder="1" applyAlignment="1">
      <alignment horizontal="center" vertical="center"/>
    </xf>
    <xf numFmtId="0" fontId="84" fillId="15" borderId="1" xfId="0" applyNumberFormat="1" applyFont="1" applyFill="1" applyBorder="1" applyAlignment="1">
      <alignment horizontal="center" vertical="center"/>
    </xf>
    <xf numFmtId="49" fontId="85" fillId="2" borderId="1" xfId="0" applyNumberFormat="1" applyFont="1" applyFill="1" applyBorder="1" applyAlignment="1">
      <alignment horizontal="center" vertical="center"/>
    </xf>
    <xf numFmtId="0" fontId="84" fillId="10" borderId="1" xfId="0" applyNumberFormat="1" applyFont="1" applyFill="1" applyBorder="1" applyAlignment="1">
      <alignment horizontal="center" vertical="center"/>
    </xf>
    <xf numFmtId="0" fontId="84" fillId="2" borderId="1" xfId="0" applyNumberFormat="1" applyFont="1" applyFill="1" applyBorder="1" applyAlignment="1">
      <alignment horizontal="center" vertical="center"/>
    </xf>
    <xf numFmtId="0" fontId="84" fillId="0" borderId="1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86" fillId="8" borderId="0" xfId="0" applyFont="1" applyFill="1" applyAlignment="1" applyProtection="1">
      <alignment horizontal="center"/>
    </xf>
    <xf numFmtId="0" fontId="86" fillId="8" borderId="0" xfId="0" applyFont="1" applyFill="1" applyAlignment="1" applyProtection="1">
      <alignment horizontal="center"/>
      <protection locked="0"/>
    </xf>
    <xf numFmtId="0" fontId="87" fillId="0" borderId="0" xfId="0" applyFont="1" applyAlignment="1">
      <alignment horizontal="left" vertical="center" indent="1"/>
    </xf>
    <xf numFmtId="0" fontId="69" fillId="8" borderId="0" xfId="0" applyFont="1" applyFill="1" applyAlignment="1">
      <alignment horizontal="left"/>
    </xf>
    <xf numFmtId="0" fontId="32" fillId="0" borderId="47" xfId="0" applyNumberFormat="1" applyFont="1" applyFill="1" applyBorder="1" applyAlignment="1" applyProtection="1">
      <alignment horizontal="center"/>
    </xf>
    <xf numFmtId="49" fontId="32" fillId="0" borderId="18" xfId="0" applyNumberFormat="1" applyFont="1" applyFill="1" applyBorder="1" applyAlignment="1" applyProtection="1">
      <alignment horizontal="center"/>
    </xf>
    <xf numFmtId="49" fontId="32" fillId="0" borderId="47" xfId="0" applyNumberFormat="1" applyFont="1" applyFill="1" applyBorder="1" applyAlignment="1" applyProtection="1">
      <alignment horizontal="center"/>
    </xf>
    <xf numFmtId="49" fontId="32" fillId="0" borderId="45" xfId="0" applyNumberFormat="1" applyFont="1" applyFill="1" applyBorder="1" applyAlignment="1" applyProtection="1">
      <alignment horizontal="center"/>
    </xf>
    <xf numFmtId="0" fontId="32" fillId="0" borderId="52" xfId="0" applyNumberFormat="1" applyFont="1" applyFill="1" applyBorder="1" applyAlignment="1" applyProtection="1">
      <alignment horizontal="center" vertical="top"/>
    </xf>
    <xf numFmtId="49" fontId="32" fillId="0" borderId="50" xfId="0" applyNumberFormat="1" applyFont="1" applyFill="1" applyBorder="1" applyAlignment="1" applyProtection="1">
      <alignment horizontal="center" vertical="top"/>
    </xf>
    <xf numFmtId="49" fontId="32" fillId="0" borderId="52" xfId="0" applyNumberFormat="1" applyFont="1" applyFill="1" applyBorder="1" applyAlignment="1" applyProtection="1">
      <alignment horizontal="center" vertical="top"/>
    </xf>
    <xf numFmtId="49" fontId="32" fillId="0" borderId="53" xfId="0" applyNumberFormat="1" applyFont="1" applyFill="1" applyBorder="1" applyAlignment="1" applyProtection="1">
      <alignment horizontal="center" vertical="top"/>
    </xf>
    <xf numFmtId="0" fontId="42" fillId="0" borderId="48" xfId="0" applyFont="1" applyFill="1" applyBorder="1" applyAlignment="1" applyProtection="1">
      <alignment horizontal="center"/>
      <protection locked="0"/>
    </xf>
    <xf numFmtId="0" fontId="42" fillId="0" borderId="46" xfId="0" applyFont="1" applyFill="1" applyBorder="1" applyAlignment="1" applyProtection="1">
      <alignment horizontal="center"/>
      <protection locked="0"/>
    </xf>
    <xf numFmtId="0" fontId="42" fillId="0" borderId="23" xfId="0" applyFont="1" applyFill="1" applyBorder="1" applyAlignment="1" applyProtection="1">
      <alignment horizontal="center"/>
      <protection locked="0"/>
    </xf>
    <xf numFmtId="0" fontId="42" fillId="0" borderId="9" xfId="0" applyFont="1" applyFill="1" applyBorder="1" applyAlignment="1" applyProtection="1">
      <alignment horizontal="center"/>
      <protection locked="0"/>
    </xf>
    <xf numFmtId="0" fontId="42" fillId="0" borderId="4" xfId="0" applyFont="1" applyFill="1" applyBorder="1" applyAlignment="1" applyProtection="1">
      <alignment horizontal="center"/>
      <protection locked="0"/>
    </xf>
    <xf numFmtId="0" fontId="42" fillId="0" borderId="1" xfId="0" applyFont="1" applyFill="1" applyBorder="1" applyAlignment="1" applyProtection="1">
      <alignment horizontal="center"/>
      <protection locked="0"/>
    </xf>
    <xf numFmtId="0" fontId="89" fillId="0" borderId="48" xfId="0" applyFont="1" applyFill="1" applyBorder="1" applyAlignment="1" applyProtection="1">
      <alignment horizontal="center"/>
      <protection locked="0"/>
    </xf>
    <xf numFmtId="0" fontId="89" fillId="0" borderId="46" xfId="0" applyFont="1" applyFill="1" applyBorder="1" applyAlignment="1" applyProtection="1">
      <alignment horizontal="center"/>
      <protection locked="0"/>
    </xf>
    <xf numFmtId="0" fontId="89" fillId="0" borderId="23" xfId="0" applyFont="1" applyFill="1" applyBorder="1" applyAlignment="1" applyProtection="1">
      <alignment horizontal="center"/>
      <protection locked="0"/>
    </xf>
    <xf numFmtId="0" fontId="89" fillId="0" borderId="9" xfId="0" applyFont="1" applyFill="1" applyBorder="1" applyAlignment="1" applyProtection="1">
      <alignment horizontal="center"/>
      <protection locked="0"/>
    </xf>
    <xf numFmtId="0" fontId="89" fillId="0" borderId="4" xfId="0" applyFont="1" applyFill="1" applyBorder="1" applyAlignment="1" applyProtection="1">
      <alignment horizontal="center"/>
      <protection locked="0"/>
    </xf>
    <xf numFmtId="0" fontId="89" fillId="0" borderId="1" xfId="0" applyFont="1" applyFill="1" applyBorder="1" applyAlignment="1" applyProtection="1">
      <alignment horizontal="center"/>
      <protection locked="0"/>
    </xf>
    <xf numFmtId="0" fontId="35" fillId="0" borderId="47" xfId="0" applyNumberFormat="1" applyFont="1" applyFill="1" applyBorder="1" applyAlignment="1" applyProtection="1">
      <alignment horizontal="center"/>
    </xf>
    <xf numFmtId="0" fontId="35" fillId="0" borderId="18" xfId="0" applyNumberFormat="1" applyFont="1" applyFill="1" applyBorder="1" applyAlignment="1" applyProtection="1">
      <alignment horizontal="center"/>
    </xf>
    <xf numFmtId="0" fontId="35" fillId="0" borderId="45" xfId="0" applyNumberFormat="1" applyFont="1" applyFill="1" applyBorder="1" applyAlignment="1" applyProtection="1">
      <alignment horizontal="center"/>
    </xf>
    <xf numFmtId="0" fontId="35" fillId="0" borderId="52" xfId="0" applyNumberFormat="1" applyFont="1" applyFill="1" applyBorder="1" applyAlignment="1" applyProtection="1">
      <alignment horizontal="center" vertical="top"/>
    </xf>
    <xf numFmtId="0" fontId="35" fillId="0" borderId="50" xfId="0" applyNumberFormat="1" applyFont="1" applyFill="1" applyBorder="1" applyAlignment="1" applyProtection="1">
      <alignment horizontal="center" vertical="top"/>
    </xf>
    <xf numFmtId="0" fontId="35" fillId="0" borderId="53" xfId="0" applyNumberFormat="1" applyFont="1" applyFill="1" applyBorder="1" applyAlignment="1" applyProtection="1">
      <alignment horizontal="center" vertical="top"/>
    </xf>
    <xf numFmtId="0" fontId="35" fillId="0" borderId="50" xfId="0" applyNumberFormat="1" applyFont="1" applyFill="1" applyBorder="1" applyAlignment="1" applyProtection="1">
      <alignment horizontal="left" vertical="top"/>
    </xf>
    <xf numFmtId="0" fontId="42" fillId="0" borderId="51" xfId="0" applyFont="1" applyFill="1" applyBorder="1" applyAlignment="1" applyProtection="1">
      <alignment horizontal="center"/>
      <protection locked="0"/>
    </xf>
    <xf numFmtId="0" fontId="42" fillId="0" borderId="44" xfId="0" applyFont="1" applyFill="1" applyBorder="1" applyAlignment="1" applyProtection="1">
      <alignment horizontal="center"/>
      <protection locked="0"/>
    </xf>
    <xf numFmtId="0" fontId="35" fillId="0" borderId="0" xfId="0" applyFont="1" applyFill="1" applyAlignment="1" applyProtection="1">
      <alignment horizontal="center"/>
    </xf>
    <xf numFmtId="49" fontId="35" fillId="0" borderId="47" xfId="0" applyNumberFormat="1" applyFont="1" applyFill="1" applyBorder="1" applyAlignment="1" applyProtection="1">
      <alignment horizontal="center"/>
    </xf>
    <xf numFmtId="0" fontId="0" fillId="0" borderId="0" xfId="0" applyFill="1" applyProtection="1"/>
    <xf numFmtId="0" fontId="32" fillId="0" borderId="0" xfId="0" applyFont="1" applyAlignment="1" applyProtection="1">
      <alignment horizontal="left"/>
    </xf>
    <xf numFmtId="0" fontId="90" fillId="0" borderId="0" xfId="0" applyFont="1" applyAlignment="1">
      <alignment horizontal="left" indent="1"/>
    </xf>
    <xf numFmtId="0" fontId="91" fillId="0" borderId="1" xfId="0" applyFont="1" applyBorder="1" applyAlignment="1">
      <alignment horizontal="center" vertical="center"/>
    </xf>
    <xf numFmtId="0" fontId="12" fillId="8" borderId="0" xfId="0" applyFont="1" applyFill="1" applyAlignment="1">
      <alignment horizontal="center"/>
    </xf>
    <xf numFmtId="0" fontId="0" fillId="8" borderId="0" xfId="0" applyFill="1"/>
    <xf numFmtId="0" fontId="24" fillId="8" borderId="0" xfId="0" applyFont="1" applyFill="1" applyAlignment="1">
      <alignment horizontal="center"/>
    </xf>
    <xf numFmtId="0" fontId="15" fillId="8" borderId="1" xfId="0" applyFont="1" applyFill="1" applyBorder="1" applyAlignment="1" applyProtection="1">
      <alignment horizontal="center" vertical="center"/>
      <protection locked="0"/>
    </xf>
    <xf numFmtId="0" fontId="0" fillId="4" borderId="0" xfId="0" applyFill="1" applyAlignment="1">
      <alignment horizontal="left" vertical="center" indent="1"/>
    </xf>
    <xf numFmtId="0" fontId="69" fillId="8" borderId="0" xfId="0" applyFont="1" applyFill="1" applyAlignment="1">
      <alignment horizontal="center" vertical="top" wrapText="1"/>
    </xf>
    <xf numFmtId="0" fontId="69" fillId="8" borderId="0" xfId="0" applyFont="1" applyFill="1" applyAlignment="1">
      <alignment horizontal="center" wrapText="1"/>
    </xf>
    <xf numFmtId="49" fontId="1" fillId="0" borderId="55" xfId="0" applyNumberFormat="1" applyFont="1" applyFill="1" applyBorder="1" applyAlignment="1">
      <alignment horizontal="left" vertical="center" indent="1"/>
    </xf>
    <xf numFmtId="49" fontId="1" fillId="0" borderId="61" xfId="0" applyNumberFormat="1" applyFont="1" applyFill="1" applyBorder="1" applyAlignment="1">
      <alignment horizontal="left" vertical="center" indent="1"/>
    </xf>
    <xf numFmtId="0" fontId="25" fillId="0" borderId="56" xfId="0" applyFont="1" applyBorder="1" applyAlignment="1">
      <alignment horizontal="left" vertical="center" indent="1"/>
    </xf>
    <xf numFmtId="0" fontId="25" fillId="0" borderId="62" xfId="0" applyFont="1" applyBorder="1" applyAlignment="1">
      <alignment horizontal="left" vertical="center" indent="1"/>
    </xf>
    <xf numFmtId="0" fontId="25" fillId="0" borderId="57" xfId="0" applyFont="1" applyBorder="1" applyAlignment="1">
      <alignment horizontal="left" vertical="center" indent="1"/>
    </xf>
    <xf numFmtId="0" fontId="84" fillId="7" borderId="1" xfId="0" quotePrefix="1" applyNumberFormat="1" applyFont="1" applyFill="1" applyBorder="1" applyAlignment="1">
      <alignment horizontal="center" vertical="center"/>
    </xf>
    <xf numFmtId="0" fontId="84" fillId="14" borderId="1" xfId="0" quotePrefix="1" applyNumberFormat="1" applyFont="1" applyFill="1" applyBorder="1" applyAlignment="1">
      <alignment horizontal="center" vertical="center"/>
    </xf>
    <xf numFmtId="0" fontId="84" fillId="14" borderId="1" xfId="0" applyNumberFormat="1" applyFont="1" applyFill="1" applyBorder="1" applyAlignment="1">
      <alignment horizontal="center" vertical="center"/>
    </xf>
    <xf numFmtId="0" fontId="84" fillId="0" borderId="1" xfId="0" applyNumberFormat="1" applyFont="1" applyBorder="1" applyAlignment="1">
      <alignment vertical="center"/>
    </xf>
    <xf numFmtId="0" fontId="9" fillId="0" borderId="6" xfId="0" applyFont="1" applyBorder="1" applyAlignment="1">
      <alignment horizontal="left" vertical="center" indent="1"/>
    </xf>
    <xf numFmtId="49" fontId="85" fillId="2" borderId="2" xfId="0" applyNumberFormat="1" applyFont="1" applyFill="1" applyBorder="1" applyAlignment="1">
      <alignment horizontal="center" vertical="center"/>
    </xf>
    <xf numFmtId="0" fontId="84" fillId="0" borderId="2" xfId="0" applyNumberFormat="1" applyFont="1" applyFill="1" applyBorder="1" applyAlignment="1">
      <alignment horizontal="center" vertical="center"/>
    </xf>
    <xf numFmtId="0" fontId="84" fillId="0" borderId="8" xfId="0" applyNumberFormat="1" applyFont="1" applyFill="1" applyBorder="1" applyAlignment="1">
      <alignment horizontal="center" vertical="center"/>
    </xf>
    <xf numFmtId="0" fontId="9" fillId="0" borderId="7" xfId="0" applyFont="1" applyBorder="1" applyAlignment="1">
      <alignment horizontal="left" vertical="center" indent="1"/>
    </xf>
    <xf numFmtId="0" fontId="84" fillId="10" borderId="9" xfId="0" applyNumberFormat="1" applyFont="1" applyFill="1" applyBorder="1" applyAlignment="1">
      <alignment horizontal="center" vertical="center"/>
    </xf>
    <xf numFmtId="0" fontId="84" fillId="2" borderId="9" xfId="0" applyNumberFormat="1" applyFont="1" applyFill="1" applyBorder="1" applyAlignment="1">
      <alignment horizontal="center" vertical="center"/>
    </xf>
    <xf numFmtId="0" fontId="9" fillId="0" borderId="49" xfId="0" applyFont="1" applyBorder="1" applyAlignment="1">
      <alignment horizontal="left" vertical="center" indent="1"/>
    </xf>
    <xf numFmtId="49" fontId="85" fillId="2" borderId="3" xfId="0" applyNumberFormat="1" applyFont="1" applyFill="1" applyBorder="1" applyAlignment="1">
      <alignment horizontal="center" vertical="center"/>
    </xf>
    <xf numFmtId="0" fontId="84" fillId="2" borderId="3" xfId="0" applyNumberFormat="1" applyFont="1" applyFill="1" applyBorder="1" applyAlignment="1">
      <alignment horizontal="center" vertical="center"/>
    </xf>
    <xf numFmtId="0" fontId="84" fillId="0" borderId="3" xfId="0" applyNumberFormat="1" applyFont="1" applyFill="1" applyBorder="1" applyAlignment="1">
      <alignment horizontal="center" vertical="center"/>
    </xf>
    <xf numFmtId="0" fontId="84" fillId="0" borderId="10" xfId="0" applyNumberFormat="1" applyFont="1" applyFill="1" applyBorder="1" applyAlignment="1">
      <alignment horizontal="center" vertical="center"/>
    </xf>
    <xf numFmtId="0" fontId="84" fillId="10" borderId="3" xfId="0" applyNumberFormat="1" applyFont="1" applyFill="1" applyBorder="1" applyAlignment="1">
      <alignment horizontal="center" vertical="center"/>
    </xf>
    <xf numFmtId="0" fontId="84" fillId="10" borderId="10" xfId="0" applyNumberFormat="1" applyFont="1" applyFill="1" applyBorder="1" applyAlignment="1">
      <alignment horizontal="center" vertical="center"/>
    </xf>
    <xf numFmtId="0" fontId="84" fillId="2" borderId="2" xfId="0" applyNumberFormat="1" applyFont="1" applyFill="1" applyBorder="1" applyAlignment="1">
      <alignment horizontal="center" vertical="center"/>
    </xf>
    <xf numFmtId="0" fontId="84" fillId="4" borderId="2" xfId="0" applyNumberFormat="1" applyFont="1" applyFill="1" applyBorder="1" applyAlignment="1">
      <alignment horizontal="center" vertical="center"/>
    </xf>
    <xf numFmtId="0" fontId="84" fillId="13" borderId="3" xfId="0" applyNumberFormat="1" applyFont="1" applyFill="1" applyBorder="1" applyAlignment="1">
      <alignment horizontal="center" vertical="center"/>
    </xf>
    <xf numFmtId="0" fontId="84" fillId="15" borderId="2" xfId="0" applyNumberFormat="1" applyFont="1" applyFill="1" applyBorder="1" applyAlignment="1">
      <alignment horizontal="center" vertical="center"/>
    </xf>
    <xf numFmtId="0" fontId="84" fillId="2" borderId="8" xfId="0" applyNumberFormat="1" applyFont="1" applyFill="1" applyBorder="1" applyAlignment="1">
      <alignment horizontal="center" vertical="center"/>
    </xf>
    <xf numFmtId="0" fontId="92" fillId="17" borderId="24" xfId="0" applyFont="1" applyFill="1" applyBorder="1" applyAlignment="1" applyProtection="1">
      <alignment horizontal="left" vertical="center" indent="1"/>
      <protection locked="0"/>
    </xf>
    <xf numFmtId="0" fontId="93" fillId="0" borderId="0" xfId="0" applyFont="1" applyAlignment="1">
      <alignment horizontal="left" indent="1"/>
    </xf>
    <xf numFmtId="0" fontId="77" fillId="0" borderId="0" xfId="0" applyFont="1" applyAlignment="1">
      <alignment horizontal="right"/>
    </xf>
    <xf numFmtId="0" fontId="94" fillId="0" borderId="0" xfId="0" applyFont="1" applyAlignment="1">
      <alignment horizontal="right"/>
    </xf>
    <xf numFmtId="0" fontId="96" fillId="0" borderId="0" xfId="0" applyFont="1"/>
    <xf numFmtId="0" fontId="67" fillId="18" borderId="6" xfId="0" applyFont="1" applyFill="1" applyBorder="1" applyAlignment="1">
      <alignment horizontal="left" vertical="center" indent="1"/>
    </xf>
    <xf numFmtId="0" fontId="67" fillId="18" borderId="2" xfId="1" applyNumberFormat="1" applyFont="1" applyFill="1" applyBorder="1" applyAlignment="1">
      <alignment horizontal="center" vertical="center"/>
    </xf>
    <xf numFmtId="7" fontId="68" fillId="18" borderId="2" xfId="1" applyNumberFormat="1" applyFont="1" applyFill="1" applyBorder="1" applyAlignment="1">
      <alignment horizontal="center" vertical="center"/>
    </xf>
    <xf numFmtId="164" fontId="67" fillId="18" borderId="8" xfId="0" applyNumberFormat="1" applyFont="1" applyFill="1" applyBorder="1" applyAlignment="1">
      <alignment vertical="center"/>
    </xf>
    <xf numFmtId="0" fontId="67" fillId="18" borderId="23" xfId="0" applyFont="1" applyFill="1" applyBorder="1" applyAlignment="1">
      <alignment horizontal="center" vertical="center"/>
    </xf>
    <xf numFmtId="7" fontId="68" fillId="18" borderId="23" xfId="1" applyNumberFormat="1" applyFont="1" applyFill="1" applyBorder="1" applyAlignment="1">
      <alignment horizontal="center" vertical="center"/>
    </xf>
    <xf numFmtId="164" fontId="67" fillId="18" borderId="48" xfId="0" applyNumberFormat="1" applyFont="1" applyFill="1" applyBorder="1" applyAlignment="1">
      <alignment vertical="center"/>
    </xf>
    <xf numFmtId="0" fontId="67" fillId="18" borderId="7" xfId="0" applyFont="1" applyFill="1" applyBorder="1" applyAlignment="1">
      <alignment horizontal="left" vertical="center" indent="1"/>
    </xf>
    <xf numFmtId="0" fontId="67" fillId="18" borderId="1" xfId="0" applyFont="1" applyFill="1" applyBorder="1" applyAlignment="1">
      <alignment horizontal="center" vertical="center"/>
    </xf>
    <xf numFmtId="7" fontId="68" fillId="18" borderId="1" xfId="1" applyNumberFormat="1" applyFont="1" applyFill="1" applyBorder="1" applyAlignment="1">
      <alignment horizontal="center" vertical="center"/>
    </xf>
    <xf numFmtId="164" fontId="67" fillId="18" borderId="9" xfId="0" applyNumberFormat="1" applyFont="1" applyFill="1" applyBorder="1" applyAlignment="1">
      <alignment vertical="center"/>
    </xf>
    <xf numFmtId="0" fontId="67" fillId="18" borderId="49" xfId="0" applyFont="1" applyFill="1" applyBorder="1" applyAlignment="1">
      <alignment horizontal="left" vertical="center" indent="1"/>
    </xf>
    <xf numFmtId="0" fontId="67" fillId="18" borderId="3" xfId="0" applyFont="1" applyFill="1" applyBorder="1" applyAlignment="1">
      <alignment horizontal="center" vertical="center"/>
    </xf>
    <xf numFmtId="7" fontId="68" fillId="18" borderId="3" xfId="1" applyNumberFormat="1" applyFont="1" applyFill="1" applyBorder="1" applyAlignment="1">
      <alignment horizontal="center" vertical="center"/>
    </xf>
    <xf numFmtId="164" fontId="67" fillId="18" borderId="10" xfId="0" applyNumberFormat="1" applyFont="1" applyFill="1" applyBorder="1" applyAlignment="1">
      <alignment vertical="center"/>
    </xf>
    <xf numFmtId="0" fontId="0" fillId="0" borderId="64" xfId="0" applyBorder="1" applyAlignment="1" applyProtection="1">
      <alignment vertical="center"/>
    </xf>
    <xf numFmtId="0" fontId="0" fillId="0" borderId="25" xfId="0" applyBorder="1" applyAlignment="1" applyProtection="1">
      <alignment vertical="center"/>
    </xf>
    <xf numFmtId="0" fontId="0" fillId="0" borderId="63" xfId="0" applyBorder="1" applyAlignment="1" applyProtection="1">
      <alignment vertical="center"/>
    </xf>
    <xf numFmtId="0" fontId="0" fillId="0" borderId="65" xfId="0" applyBorder="1" applyAlignment="1" applyProtection="1">
      <alignment vertical="center"/>
    </xf>
    <xf numFmtId="0" fontId="0" fillId="0" borderId="45" xfId="0" applyBorder="1" applyAlignment="1" applyProtection="1">
      <alignment vertical="center"/>
    </xf>
    <xf numFmtId="0" fontId="88" fillId="0" borderId="0" xfId="0" applyFont="1" applyFill="1"/>
    <xf numFmtId="0" fontId="88" fillId="4" borderId="0" xfId="0" applyFont="1" applyFill="1"/>
    <xf numFmtId="0" fontId="88" fillId="4" borderId="0" xfId="0" applyFont="1" applyFill="1" applyAlignment="1">
      <alignment horizontal="center"/>
    </xf>
    <xf numFmtId="0" fontId="69" fillId="4" borderId="0" xfId="0" applyFont="1" applyFill="1" applyAlignment="1">
      <alignment horizontal="center"/>
    </xf>
    <xf numFmtId="0" fontId="69" fillId="4" borderId="0" xfId="0" applyFont="1" applyFill="1" applyAlignment="1">
      <alignment horizontal="left" wrapText="1" indent="1"/>
    </xf>
    <xf numFmtId="0" fontId="88" fillId="4" borderId="0" xfId="0" applyFont="1" applyFill="1" applyAlignment="1">
      <alignment horizontal="center" wrapText="1"/>
    </xf>
    <xf numFmtId="0" fontId="88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88" fillId="4" borderId="1" xfId="0" applyFont="1" applyFill="1" applyBorder="1" applyAlignment="1">
      <alignment horizontal="center" vertical="center"/>
    </xf>
    <xf numFmtId="0" fontId="88" fillId="4" borderId="1" xfId="0" applyFont="1" applyFill="1" applyBorder="1" applyAlignment="1" applyProtection="1">
      <alignment horizontal="center" vertical="center"/>
      <protection locked="0"/>
    </xf>
    <xf numFmtId="0" fontId="88" fillId="4" borderId="0" xfId="0" applyFont="1" applyFill="1" applyAlignment="1">
      <alignment vertical="center"/>
    </xf>
    <xf numFmtId="0" fontId="88" fillId="4" borderId="0" xfId="0" applyFont="1" applyFill="1" applyAlignment="1">
      <alignment horizontal="center" vertical="center"/>
    </xf>
    <xf numFmtId="0" fontId="88" fillId="4" borderId="0" xfId="0" applyNumberFormat="1" applyFont="1" applyFill="1" applyAlignment="1">
      <alignment horizontal="center"/>
    </xf>
    <xf numFmtId="0" fontId="88" fillId="4" borderId="1" xfId="0" applyNumberFormat="1" applyFont="1" applyFill="1" applyBorder="1" applyAlignment="1" applyProtection="1">
      <alignment horizontal="center" vertical="center"/>
    </xf>
    <xf numFmtId="0" fontId="88" fillId="4" borderId="1" xfId="0" applyNumberFormat="1" applyFont="1" applyFill="1" applyBorder="1" applyAlignment="1">
      <alignment horizontal="center" vertical="center"/>
    </xf>
    <xf numFmtId="0" fontId="88" fillId="4" borderId="0" xfId="0" applyNumberFormat="1" applyFont="1" applyFill="1" applyAlignment="1">
      <alignment horizontal="center" vertical="center"/>
    </xf>
    <xf numFmtId="0" fontId="88" fillId="0" borderId="0" xfId="0" applyNumberFormat="1" applyFont="1" applyAlignment="1">
      <alignment horizontal="center"/>
    </xf>
    <xf numFmtId="0" fontId="98" fillId="4" borderId="0" xfId="0" applyFont="1" applyFill="1" applyAlignment="1">
      <alignment horizontal="center" wrapText="1"/>
    </xf>
    <xf numFmtId="0" fontId="99" fillId="0" borderId="1" xfId="0" applyFont="1" applyBorder="1" applyAlignment="1" applyProtection="1">
      <alignment horizontal="left" vertical="center" indent="1"/>
    </xf>
    <xf numFmtId="0" fontId="0" fillId="0" borderId="63" xfId="0" applyBorder="1" applyAlignment="1" applyProtection="1">
      <alignment vertical="center"/>
      <protection locked="0"/>
    </xf>
    <xf numFmtId="0" fontId="0" fillId="0" borderId="45" xfId="0" applyBorder="1" applyAlignment="1" applyProtection="1">
      <alignment vertical="center"/>
      <protection locked="0"/>
    </xf>
    <xf numFmtId="0" fontId="0" fillId="0" borderId="46" xfId="0" applyBorder="1" applyAlignment="1" applyProtection="1">
      <alignment vertical="center"/>
      <protection locked="0"/>
    </xf>
    <xf numFmtId="0" fontId="0" fillId="0" borderId="45" xfId="0" applyBorder="1" applyAlignment="1" applyProtection="1">
      <protection locked="0"/>
    </xf>
    <xf numFmtId="0" fontId="3" fillId="0" borderId="45" xfId="0" applyFont="1" applyBorder="1" applyAlignment="1" applyProtection="1">
      <alignment vertical="center"/>
      <protection locked="0"/>
    </xf>
    <xf numFmtId="0" fontId="0" fillId="0" borderId="45" xfId="0" applyBorder="1" applyProtection="1">
      <protection locked="0"/>
    </xf>
    <xf numFmtId="0" fontId="100" fillId="0" borderId="0" xfId="0" applyFont="1" applyBorder="1" applyAlignment="1" applyProtection="1">
      <alignment vertical="center"/>
      <protection locked="0"/>
    </xf>
    <xf numFmtId="0" fontId="70" fillId="0" borderId="0" xfId="0" applyNumberFormat="1" applyFont="1" applyAlignment="1">
      <alignment horizontal="left" indent="1"/>
    </xf>
    <xf numFmtId="0" fontId="88" fillId="8" borderId="0" xfId="0" applyFont="1" applyFill="1" applyAlignment="1">
      <alignment horizontal="left"/>
    </xf>
    <xf numFmtId="0" fontId="0" fillId="0" borderId="4" xfId="0" applyBorder="1" applyAlignment="1">
      <alignment horizontal="center" vertical="center"/>
    </xf>
    <xf numFmtId="0" fontId="56" fillId="19" borderId="6" xfId="0" applyFont="1" applyFill="1" applyBorder="1" applyAlignment="1" applyProtection="1">
      <alignment vertical="center"/>
      <protection locked="0"/>
    </xf>
    <xf numFmtId="165" fontId="56" fillId="19" borderId="2" xfId="0" applyNumberFormat="1" applyFont="1" applyFill="1" applyBorder="1" applyAlignment="1" applyProtection="1">
      <alignment horizontal="center" vertical="center"/>
      <protection locked="0"/>
    </xf>
    <xf numFmtId="0" fontId="9" fillId="19" borderId="8" xfId="0" applyFont="1" applyFill="1" applyBorder="1" applyAlignment="1" applyProtection="1">
      <alignment horizontal="center" vertical="center"/>
    </xf>
    <xf numFmtId="0" fontId="56" fillId="19" borderId="54" xfId="0" applyFont="1" applyFill="1" applyBorder="1" applyAlignment="1" applyProtection="1">
      <alignment vertical="center"/>
      <protection locked="0"/>
    </xf>
    <xf numFmtId="165" fontId="56" fillId="19" borderId="23" xfId="0" applyNumberFormat="1" applyFont="1" applyFill="1" applyBorder="1" applyAlignment="1" applyProtection="1">
      <alignment horizontal="center" vertical="center"/>
      <protection locked="0"/>
    </xf>
    <xf numFmtId="0" fontId="9" fillId="19" borderId="48" xfId="0" applyFont="1" applyFill="1" applyBorder="1" applyAlignment="1" applyProtection="1">
      <alignment horizontal="center" vertical="center"/>
    </xf>
    <xf numFmtId="0" fontId="56" fillId="19" borderId="7" xfId="0" applyFont="1" applyFill="1" applyBorder="1" applyAlignment="1" applyProtection="1">
      <alignment vertical="center"/>
      <protection locked="0"/>
    </xf>
    <xf numFmtId="165" fontId="56" fillId="19" borderId="1" xfId="0" applyNumberFormat="1" applyFont="1" applyFill="1" applyBorder="1" applyAlignment="1" applyProtection="1">
      <alignment horizontal="center" vertical="center"/>
      <protection locked="0"/>
    </xf>
    <xf numFmtId="0" fontId="9" fillId="19" borderId="9" xfId="0" applyFont="1" applyFill="1" applyBorder="1" applyAlignment="1" applyProtection="1">
      <alignment horizontal="center" vertical="center"/>
    </xf>
    <xf numFmtId="165" fontId="57" fillId="19" borderId="1" xfId="0" applyNumberFormat="1" applyFont="1" applyFill="1" applyBorder="1" applyAlignment="1" applyProtection="1">
      <alignment horizontal="center" vertical="center"/>
      <protection locked="0"/>
    </xf>
    <xf numFmtId="0" fontId="82" fillId="19" borderId="9" xfId="0" applyFont="1" applyFill="1" applyBorder="1" applyAlignment="1" applyProtection="1">
      <alignment horizontal="center" vertical="center"/>
    </xf>
    <xf numFmtId="0" fontId="57" fillId="19" borderId="7" xfId="0" applyFont="1" applyFill="1" applyBorder="1" applyAlignment="1" applyProtection="1">
      <alignment vertical="center"/>
      <protection locked="0"/>
    </xf>
    <xf numFmtId="165" fontId="57" fillId="19" borderId="3" xfId="0" applyNumberFormat="1" applyFont="1" applyFill="1" applyBorder="1" applyAlignment="1" applyProtection="1">
      <alignment horizontal="center" vertical="center"/>
      <protection locked="0"/>
    </xf>
    <xf numFmtId="0" fontId="82" fillId="19" borderId="10" xfId="0" applyFont="1" applyFill="1" applyBorder="1" applyAlignment="1" applyProtection="1">
      <alignment horizontal="center" vertical="center"/>
    </xf>
    <xf numFmtId="0" fontId="101" fillId="19" borderId="24" xfId="0" applyFont="1" applyFill="1" applyBorder="1" applyAlignment="1" applyProtection="1">
      <alignment horizontal="center" vertical="center"/>
      <protection locked="0"/>
    </xf>
    <xf numFmtId="0" fontId="101" fillId="19" borderId="55" xfId="0" applyFont="1" applyFill="1" applyBorder="1" applyAlignment="1" applyProtection="1">
      <alignment horizontal="left" vertical="center" indent="1"/>
      <protection locked="0"/>
    </xf>
    <xf numFmtId="0" fontId="101" fillId="19" borderId="56" xfId="0" applyFont="1" applyFill="1" applyBorder="1" applyAlignment="1" applyProtection="1">
      <alignment horizontal="left" vertical="center" indent="1"/>
      <protection locked="0"/>
    </xf>
    <xf numFmtId="0" fontId="101" fillId="19" borderId="57" xfId="0" applyFont="1" applyFill="1" applyBorder="1" applyAlignment="1" applyProtection="1">
      <alignment horizontal="left" vertical="center" indent="1"/>
      <protection locked="0"/>
    </xf>
    <xf numFmtId="167" fontId="101" fillId="19" borderId="57" xfId="0" applyNumberFormat="1" applyFont="1" applyFill="1" applyBorder="1" applyAlignment="1" applyProtection="1">
      <alignment horizontal="left" vertical="center" indent="1"/>
      <protection locked="0"/>
    </xf>
    <xf numFmtId="0" fontId="0" fillId="4" borderId="0" xfId="0" applyFill="1" applyProtection="1"/>
    <xf numFmtId="2" fontId="0" fillId="4" borderId="1" xfId="0" applyNumberFormat="1" applyFill="1" applyBorder="1" applyAlignment="1" applyProtection="1">
      <alignment horizontal="center" vertical="center"/>
    </xf>
    <xf numFmtId="0" fontId="0" fillId="4" borderId="0" xfId="0" applyFill="1" applyAlignment="1" applyProtection="1">
      <alignment vertical="center"/>
    </xf>
    <xf numFmtId="0" fontId="5" fillId="4" borderId="28" xfId="0" applyFont="1" applyFill="1" applyBorder="1" applyAlignment="1" applyProtection="1">
      <alignment horizontal="left" vertical="center" indent="1"/>
      <protection locked="0"/>
    </xf>
    <xf numFmtId="0" fontId="5" fillId="4" borderId="30" xfId="0" applyFont="1" applyFill="1" applyBorder="1" applyAlignment="1" applyProtection="1">
      <alignment horizontal="left" vertical="center" indent="1"/>
      <protection locked="0"/>
    </xf>
    <xf numFmtId="0" fontId="5" fillId="4" borderId="34" xfId="0" applyFont="1" applyFill="1" applyBorder="1" applyAlignment="1" applyProtection="1">
      <alignment horizontal="left" vertical="center" indent="1"/>
      <protection locked="0"/>
    </xf>
    <xf numFmtId="0" fontId="86" fillId="0" borderId="9" xfId="0" applyNumberFormat="1" applyFont="1" applyFill="1" applyBorder="1" applyAlignment="1" applyProtection="1">
      <alignment horizontal="center" vertical="center"/>
    </xf>
    <xf numFmtId="49" fontId="86" fillId="0" borderId="1" xfId="0" applyNumberFormat="1" applyFont="1" applyFill="1" applyBorder="1" applyAlignment="1" applyProtection="1">
      <alignment horizontal="center" vertical="center"/>
    </xf>
    <xf numFmtId="49" fontId="86" fillId="0" borderId="9" xfId="0" applyNumberFormat="1" applyFont="1" applyFill="1" applyBorder="1" applyAlignment="1" applyProtection="1">
      <alignment horizontal="center" vertical="center"/>
    </xf>
    <xf numFmtId="49" fontId="86" fillId="0" borderId="4" xfId="0" applyNumberFormat="1" applyFont="1" applyFill="1" applyBorder="1" applyAlignment="1" applyProtection="1">
      <alignment horizontal="center" vertical="center"/>
    </xf>
    <xf numFmtId="1" fontId="86" fillId="0" borderId="9" xfId="0" applyNumberFormat="1" applyFont="1" applyFill="1" applyBorder="1" applyAlignment="1" applyProtection="1">
      <alignment horizontal="center" vertical="center"/>
    </xf>
    <xf numFmtId="1" fontId="86" fillId="0" borderId="1" xfId="0" applyNumberFormat="1" applyFont="1" applyFill="1" applyBorder="1" applyAlignment="1" applyProtection="1">
      <alignment horizontal="center" vertical="center"/>
    </xf>
    <xf numFmtId="1" fontId="86" fillId="0" borderId="4" xfId="0" applyNumberFormat="1" applyFont="1" applyFill="1" applyBorder="1" applyAlignment="1" applyProtection="1">
      <alignment horizontal="center" vertical="center"/>
    </xf>
    <xf numFmtId="0" fontId="33" fillId="0" borderId="0" xfId="0" applyFont="1" applyAlignment="1" applyProtection="1">
      <alignment horizontal="left" vertical="top"/>
    </xf>
    <xf numFmtId="0" fontId="37" fillId="0" borderId="0" xfId="0" applyFont="1" applyAlignment="1" applyProtection="1">
      <alignment horizontal="left" vertical="top"/>
    </xf>
    <xf numFmtId="7" fontId="68" fillId="15" borderId="23" xfId="1" applyNumberFormat="1" applyFont="1" applyFill="1" applyBorder="1" applyAlignment="1">
      <alignment horizontal="center" vertical="center"/>
    </xf>
    <xf numFmtId="0" fontId="84" fillId="20" borderId="1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102" fillId="9" borderId="24" xfId="0" applyFont="1" applyFill="1" applyBorder="1" applyAlignment="1">
      <alignment horizontal="left" vertical="center" indent="1"/>
    </xf>
    <xf numFmtId="0" fontId="83" fillId="0" borderId="0" xfId="0" applyFont="1" applyAlignment="1">
      <alignment horizontal="right"/>
    </xf>
    <xf numFmtId="0" fontId="83" fillId="0" borderId="0" xfId="0" applyFont="1" applyAlignment="1">
      <alignment horizontal="right" vertical="top"/>
    </xf>
    <xf numFmtId="0" fontId="0" fillId="0" borderId="64" xfId="0" applyBorder="1" applyAlignment="1" applyProtection="1">
      <alignment horizontal="left" vertical="center" indent="1"/>
      <protection locked="0"/>
    </xf>
    <xf numFmtId="0" fontId="0" fillId="0" borderId="65" xfId="0" applyBorder="1" applyAlignment="1" applyProtection="1">
      <alignment horizontal="left" vertical="center" indent="1"/>
      <protection locked="0"/>
    </xf>
    <xf numFmtId="0" fontId="0" fillId="0" borderId="66" xfId="0" applyBorder="1" applyAlignment="1" applyProtection="1">
      <alignment horizontal="left" vertical="center" indent="1"/>
      <protection locked="0"/>
    </xf>
    <xf numFmtId="0" fontId="0" fillId="0" borderId="65" xfId="0" applyBorder="1" applyAlignment="1" applyProtection="1">
      <alignment horizontal="left" indent="1"/>
      <protection locked="0"/>
    </xf>
    <xf numFmtId="0" fontId="0" fillId="0" borderId="66" xfId="0" applyBorder="1" applyAlignment="1" applyProtection="1">
      <alignment horizontal="left" indent="1"/>
      <protection locked="0"/>
    </xf>
    <xf numFmtId="0" fontId="57" fillId="19" borderId="54" xfId="0" applyFont="1" applyFill="1" applyBorder="1" applyAlignment="1" applyProtection="1">
      <alignment vertical="center"/>
      <protection locked="0"/>
    </xf>
    <xf numFmtId="165" fontId="57" fillId="19" borderId="23" xfId="0" applyNumberFormat="1" applyFont="1" applyFill="1" applyBorder="1" applyAlignment="1" applyProtection="1">
      <alignment horizontal="center" vertical="center"/>
      <protection locked="0"/>
    </xf>
    <xf numFmtId="0" fontId="82" fillId="19" borderId="48" xfId="0" applyFont="1" applyFill="1" applyBorder="1" applyAlignment="1" applyProtection="1">
      <alignment horizontal="center" vertical="center"/>
    </xf>
    <xf numFmtId="0" fontId="56" fillId="19" borderId="67" xfId="0" applyFont="1" applyFill="1" applyBorder="1" applyAlignment="1" applyProtection="1">
      <alignment vertical="center"/>
      <protection locked="0"/>
    </xf>
    <xf numFmtId="165" fontId="56" fillId="19" borderId="68" xfId="0" applyNumberFormat="1" applyFont="1" applyFill="1" applyBorder="1" applyAlignment="1" applyProtection="1">
      <alignment horizontal="center" vertical="center"/>
      <protection locked="0"/>
    </xf>
    <xf numFmtId="0" fontId="9" fillId="19" borderId="69" xfId="0" applyFont="1" applyFill="1" applyBorder="1" applyAlignment="1" applyProtection="1">
      <alignment horizontal="center" vertical="center"/>
    </xf>
    <xf numFmtId="0" fontId="70" fillId="0" borderId="0" xfId="0" applyFont="1" applyAlignment="1" applyProtection="1">
      <alignment horizontal="center"/>
      <protection hidden="1"/>
    </xf>
    <xf numFmtId="0" fontId="84" fillId="21" borderId="1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left" indent="1"/>
    </xf>
    <xf numFmtId="0" fontId="3" fillId="0" borderId="21" xfId="0" applyFont="1" applyBorder="1" applyAlignment="1">
      <alignment horizontal="center"/>
    </xf>
    <xf numFmtId="0" fontId="3" fillId="0" borderId="21" xfId="0" applyFont="1" applyBorder="1" applyAlignment="1">
      <alignment horizontal="right"/>
    </xf>
    <xf numFmtId="0" fontId="22" fillId="0" borderId="0" xfId="2" applyProtection="1">
      <protection locked="0"/>
    </xf>
    <xf numFmtId="0" fontId="103" fillId="11" borderId="0" xfId="0" applyFont="1" applyFill="1"/>
    <xf numFmtId="0" fontId="104" fillId="11" borderId="0" xfId="0" applyFont="1" applyFill="1" applyAlignment="1">
      <alignment horizontal="center"/>
    </xf>
    <xf numFmtId="0" fontId="106" fillId="11" borderId="0" xfId="0" applyFont="1" applyFill="1" applyAlignment="1">
      <alignment horizontal="center"/>
    </xf>
    <xf numFmtId="0" fontId="60" fillId="0" borderId="20" xfId="0" applyFont="1" applyBorder="1" applyAlignment="1" applyProtection="1">
      <alignment horizontal="center" vertical="top"/>
    </xf>
    <xf numFmtId="0" fontId="60" fillId="0" borderId="21" xfId="0" applyFont="1" applyBorder="1" applyAlignment="1" applyProtection="1">
      <alignment horizontal="center" vertical="top"/>
    </xf>
    <xf numFmtId="0" fontId="60" fillId="0" borderId="22" xfId="0" applyFont="1" applyBorder="1" applyAlignment="1" applyProtection="1">
      <alignment horizontal="center" vertical="top"/>
    </xf>
    <xf numFmtId="0" fontId="49" fillId="5" borderId="11" xfId="0" applyFont="1" applyFill="1" applyBorder="1" applyAlignment="1" applyProtection="1">
      <alignment horizontal="left" indent="1"/>
      <protection locked="0"/>
    </xf>
    <xf numFmtId="0" fontId="49" fillId="5" borderId="4" xfId="0" applyFont="1" applyFill="1" applyBorder="1" applyAlignment="1" applyProtection="1">
      <alignment horizontal="left" indent="1"/>
      <protection locked="0"/>
    </xf>
    <xf numFmtId="0" fontId="61" fillId="0" borderId="13" xfId="0" applyFont="1" applyBorder="1" applyAlignment="1" applyProtection="1">
      <alignment horizontal="center"/>
    </xf>
    <xf numFmtId="0" fontId="61" fillId="0" borderId="14" xfId="0" applyFont="1" applyBorder="1" applyAlignment="1" applyProtection="1">
      <alignment horizontal="center"/>
    </xf>
    <xf numFmtId="0" fontId="61" fillId="0" borderId="15" xfId="0" applyFont="1" applyBorder="1" applyAlignment="1" applyProtection="1">
      <alignment horizontal="center"/>
    </xf>
    <xf numFmtId="0" fontId="95" fillId="3" borderId="11" xfId="0" applyFont="1" applyFill="1" applyBorder="1" applyAlignment="1" applyProtection="1">
      <alignment horizontal="left" indent="1"/>
    </xf>
    <xf numFmtId="0" fontId="95" fillId="3" borderId="12" xfId="0" applyFont="1" applyFill="1" applyBorder="1" applyAlignment="1" applyProtection="1">
      <alignment horizontal="left" indent="1"/>
    </xf>
    <xf numFmtId="0" fontId="95" fillId="3" borderId="4" xfId="0" applyFont="1" applyFill="1" applyBorder="1" applyAlignment="1" applyProtection="1">
      <alignment horizontal="left" indent="1"/>
    </xf>
    <xf numFmtId="0" fontId="62" fillId="0" borderId="20" xfId="0" applyFont="1" applyBorder="1" applyAlignment="1" applyProtection="1">
      <alignment horizontal="center" vertical="center"/>
    </xf>
    <xf numFmtId="0" fontId="62" fillId="0" borderId="21" xfId="0" applyFont="1" applyBorder="1" applyAlignment="1" applyProtection="1">
      <alignment horizontal="center" vertical="center"/>
    </xf>
    <xf numFmtId="0" fontId="62" fillId="0" borderId="22" xfId="0" applyFont="1" applyBorder="1" applyAlignment="1" applyProtection="1">
      <alignment horizontal="center" vertical="center"/>
    </xf>
    <xf numFmtId="0" fontId="62" fillId="0" borderId="16" xfId="0" applyFont="1" applyBorder="1" applyAlignment="1" applyProtection="1">
      <alignment horizontal="center" vertical="center"/>
    </xf>
    <xf numFmtId="0" fontId="62" fillId="0" borderId="0" xfId="0" applyFont="1" applyBorder="1" applyAlignment="1" applyProtection="1">
      <alignment horizontal="center" vertical="center"/>
    </xf>
    <xf numFmtId="0" fontId="62" fillId="0" borderId="17" xfId="0" applyFont="1" applyBorder="1" applyAlignment="1" applyProtection="1">
      <alignment horizontal="center" vertical="center"/>
    </xf>
    <xf numFmtId="0" fontId="60" fillId="0" borderId="16" xfId="0" applyFont="1" applyBorder="1" applyAlignment="1" applyProtection="1">
      <alignment horizontal="center"/>
    </xf>
    <xf numFmtId="0" fontId="60" fillId="0" borderId="0" xfId="0" applyFont="1" applyBorder="1" applyAlignment="1" applyProtection="1">
      <alignment horizontal="center"/>
    </xf>
    <xf numFmtId="0" fontId="60" fillId="0" borderId="17" xfId="0" applyFont="1" applyBorder="1" applyAlignment="1" applyProtection="1">
      <alignment horizontal="center"/>
    </xf>
    <xf numFmtId="0" fontId="54" fillId="0" borderId="12" xfId="0" applyFont="1" applyBorder="1" applyAlignment="1">
      <alignment horizontal="left" indent="2"/>
    </xf>
    <xf numFmtId="0" fontId="54" fillId="0" borderId="4" xfId="0" applyFont="1" applyBorder="1" applyAlignment="1">
      <alignment horizontal="left" indent="2"/>
    </xf>
    <xf numFmtId="0" fontId="97" fillId="9" borderId="11" xfId="0" applyFont="1" applyFill="1" applyBorder="1" applyAlignment="1" applyProtection="1">
      <alignment horizontal="left" indent="1"/>
    </xf>
    <xf numFmtId="0" fontId="97" fillId="9" borderId="4" xfId="0" applyFont="1" applyFill="1" applyBorder="1" applyAlignment="1" applyProtection="1">
      <alignment horizontal="left" indent="1"/>
    </xf>
    <xf numFmtId="0" fontId="75" fillId="12" borderId="11" xfId="0" applyFont="1" applyFill="1" applyBorder="1" applyAlignment="1">
      <alignment horizontal="left" vertical="center" indent="1"/>
    </xf>
    <xf numFmtId="0" fontId="75" fillId="12" borderId="12" xfId="0" applyFont="1" applyFill="1" applyBorder="1" applyAlignment="1">
      <alignment horizontal="left" vertical="center" indent="1"/>
    </xf>
    <xf numFmtId="0" fontId="75" fillId="12" borderId="4" xfId="0" applyFont="1" applyFill="1" applyBorder="1" applyAlignment="1">
      <alignment horizontal="left" vertical="center" indent="1"/>
    </xf>
    <xf numFmtId="0" fontId="78" fillId="12" borderId="11" xfId="0" applyFont="1" applyFill="1" applyBorder="1" applyAlignment="1" applyProtection="1">
      <alignment horizontal="left" vertical="center" indent="1"/>
    </xf>
    <xf numFmtId="0" fontId="78" fillId="12" borderId="12" xfId="0" applyFont="1" applyFill="1" applyBorder="1" applyAlignment="1" applyProtection="1">
      <alignment horizontal="left" vertical="center" indent="1"/>
    </xf>
    <xf numFmtId="0" fontId="78" fillId="12" borderId="4" xfId="0" applyFont="1" applyFill="1" applyBorder="1" applyAlignment="1" applyProtection="1">
      <alignment horizontal="left" vertical="center" indent="1"/>
    </xf>
    <xf numFmtId="0" fontId="35" fillId="0" borderId="0" xfId="0" applyFont="1" applyAlignment="1" applyProtection="1">
      <alignment horizontal="center" wrapText="1"/>
    </xf>
    <xf numFmtId="0" fontId="35" fillId="0" borderId="19" xfId="0" applyFont="1" applyBorder="1" applyAlignment="1" applyProtection="1">
      <alignment horizontal="center"/>
    </xf>
    <xf numFmtId="0" fontId="69" fillId="4" borderId="0" xfId="0" applyFont="1" applyFill="1" applyAlignment="1">
      <alignment horizontal="left"/>
    </xf>
    <xf numFmtId="0" fontId="52" fillId="12" borderId="11" xfId="0" applyFont="1" applyFill="1" applyBorder="1" applyAlignment="1" applyProtection="1">
      <alignment horizontal="left" vertical="center" indent="1"/>
    </xf>
    <xf numFmtId="0" fontId="52" fillId="12" borderId="12" xfId="0" applyFont="1" applyFill="1" applyBorder="1" applyAlignment="1" applyProtection="1">
      <alignment horizontal="left" vertical="center" indent="1"/>
    </xf>
    <xf numFmtId="0" fontId="52" fillId="12" borderId="4" xfId="0" applyFont="1" applyFill="1" applyBorder="1" applyAlignment="1" applyProtection="1">
      <alignment horizontal="left" vertical="center" indent="1"/>
    </xf>
    <xf numFmtId="0" fontId="32" fillId="0" borderId="0" xfId="0" applyFont="1" applyAlignment="1" applyProtection="1">
      <alignment horizontal="center" wrapText="1"/>
    </xf>
    <xf numFmtId="0" fontId="32" fillId="0" borderId="19" xfId="0" applyFont="1" applyBorder="1" applyAlignment="1" applyProtection="1">
      <alignment horizontal="center"/>
    </xf>
  </cellXfs>
  <cellStyles count="390">
    <cellStyle name="Currency" xfId="1" builtinId="4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95" builtinId="9" hidden="1"/>
    <cellStyle name="Followed Hyperlink" xfId="296" builtinId="9" hidden="1"/>
    <cellStyle name="Followed Hyperlink" xfId="297" builtinId="9" hidden="1"/>
    <cellStyle name="Followed Hyperlink" xfId="298" builtinId="9" hidden="1"/>
    <cellStyle name="Followed Hyperlink" xfId="299" builtinId="9" hidden="1"/>
    <cellStyle name="Followed Hyperlink" xfId="300" builtinId="9" hidden="1"/>
    <cellStyle name="Followed Hyperlink" xfId="301" builtinId="9" hidden="1"/>
    <cellStyle name="Followed Hyperlink" xfId="302" builtinId="9" hidden="1"/>
    <cellStyle name="Followed Hyperlink" xfId="303" builtinId="9" hidden="1"/>
    <cellStyle name="Followed Hyperlink" xfId="304" builtinId="9" hidden="1"/>
    <cellStyle name="Followed Hyperlink" xfId="305" builtinId="9" hidden="1"/>
    <cellStyle name="Followed Hyperlink" xfId="306" builtinId="9" hidden="1"/>
    <cellStyle name="Followed Hyperlink" xfId="307" builtinId="9" hidden="1"/>
    <cellStyle name="Followed Hyperlink" xfId="308" builtinId="9" hidden="1"/>
    <cellStyle name="Followed Hyperlink" xfId="309" builtinId="9" hidden="1"/>
    <cellStyle name="Followed Hyperlink" xfId="310" builtinId="9" hidden="1"/>
    <cellStyle name="Followed Hyperlink" xfId="311" builtinId="9" hidden="1"/>
    <cellStyle name="Followed Hyperlink" xfId="312" builtinId="9" hidden="1"/>
    <cellStyle name="Followed Hyperlink" xfId="313" builtinId="9" hidden="1"/>
    <cellStyle name="Followed Hyperlink" xfId="314" builtinId="9" hidden="1"/>
    <cellStyle name="Followed Hyperlink" xfId="315" builtinId="9" hidden="1"/>
    <cellStyle name="Followed Hyperlink" xfId="316" builtinId="9" hidden="1"/>
    <cellStyle name="Followed Hyperlink" xfId="317" builtinId="9" hidden="1"/>
    <cellStyle name="Followed Hyperlink" xfId="318" builtinId="9" hidden="1"/>
    <cellStyle name="Followed Hyperlink" xfId="319" builtinId="9" hidden="1"/>
    <cellStyle name="Followed Hyperlink" xfId="320" builtinId="9" hidden="1"/>
    <cellStyle name="Followed Hyperlink" xfId="321" builtinId="9" hidden="1"/>
    <cellStyle name="Followed Hyperlink" xfId="322" builtinId="9" hidden="1"/>
    <cellStyle name="Followed Hyperlink" xfId="323" builtinId="9" hidden="1"/>
    <cellStyle name="Followed Hyperlink" xfId="324" builtinId="9" hidden="1"/>
    <cellStyle name="Followed Hyperlink" xfId="325" builtinId="9" hidden="1"/>
    <cellStyle name="Followed Hyperlink" xfId="326" builtinId="9" hidden="1"/>
    <cellStyle name="Followed Hyperlink" xfId="327" builtinId="9" hidden="1"/>
    <cellStyle name="Followed Hyperlink" xfId="328" builtinId="9" hidden="1"/>
    <cellStyle name="Followed Hyperlink" xfId="329" builtinId="9" hidden="1"/>
    <cellStyle name="Followed Hyperlink" xfId="330" builtinId="9" hidden="1"/>
    <cellStyle name="Followed Hyperlink" xfId="331" builtinId="9" hidden="1"/>
    <cellStyle name="Followed Hyperlink" xfId="332" builtinId="9" hidden="1"/>
    <cellStyle name="Followed Hyperlink" xfId="333" builtinId="9" hidden="1"/>
    <cellStyle name="Followed Hyperlink" xfId="334" builtinId="9" hidden="1"/>
    <cellStyle name="Followed Hyperlink" xfId="335" builtinId="9" hidden="1"/>
    <cellStyle name="Followed Hyperlink" xfId="336" builtinId="9" hidden="1"/>
    <cellStyle name="Followed Hyperlink" xfId="337" builtinId="9" hidden="1"/>
    <cellStyle name="Followed Hyperlink" xfId="338" builtinId="9" hidden="1"/>
    <cellStyle name="Followed Hyperlink" xfId="339" builtinId="9" hidden="1"/>
    <cellStyle name="Followed Hyperlink" xfId="340" builtinId="9" hidden="1"/>
    <cellStyle name="Followed Hyperlink" xfId="341" builtinId="9" hidden="1"/>
    <cellStyle name="Followed Hyperlink" xfId="342" builtinId="9" hidden="1"/>
    <cellStyle name="Followed Hyperlink" xfId="343" builtinId="9" hidden="1"/>
    <cellStyle name="Followed Hyperlink" xfId="344" builtinId="9" hidden="1"/>
    <cellStyle name="Followed Hyperlink" xfId="345" builtinId="9" hidden="1"/>
    <cellStyle name="Followed Hyperlink" xfId="346" builtinId="9" hidden="1"/>
    <cellStyle name="Followed Hyperlink" xfId="347" builtinId="9" hidden="1"/>
    <cellStyle name="Followed Hyperlink" xfId="348" builtinId="9" hidden="1"/>
    <cellStyle name="Followed Hyperlink" xfId="349" builtinId="9" hidden="1"/>
    <cellStyle name="Followed Hyperlink" xfId="350" builtinId="9" hidden="1"/>
    <cellStyle name="Followed Hyperlink" xfId="351" builtinId="9" hidden="1"/>
    <cellStyle name="Followed Hyperlink" xfId="352" builtinId="9" hidden="1"/>
    <cellStyle name="Followed Hyperlink" xfId="353" builtinId="9" hidden="1"/>
    <cellStyle name="Followed Hyperlink" xfId="354" builtinId="9" hidden="1"/>
    <cellStyle name="Followed Hyperlink" xfId="355" builtinId="9" hidden="1"/>
    <cellStyle name="Followed Hyperlink" xfId="356" builtinId="9" hidden="1"/>
    <cellStyle name="Followed Hyperlink" xfId="357" builtinId="9" hidden="1"/>
    <cellStyle name="Followed Hyperlink" xfId="358" builtinId="9" hidden="1"/>
    <cellStyle name="Followed Hyperlink" xfId="359" builtinId="9" hidden="1"/>
    <cellStyle name="Followed Hyperlink" xfId="360" builtinId="9" hidden="1"/>
    <cellStyle name="Followed Hyperlink" xfId="361" builtinId="9" hidden="1"/>
    <cellStyle name="Followed Hyperlink" xfId="362" builtinId="9" hidden="1"/>
    <cellStyle name="Followed Hyperlink" xfId="363" builtinId="9" hidden="1"/>
    <cellStyle name="Followed Hyperlink" xfId="364" builtinId="9" hidden="1"/>
    <cellStyle name="Followed Hyperlink" xfId="365" builtinId="9" hidden="1"/>
    <cellStyle name="Followed Hyperlink" xfId="366" builtinId="9" hidden="1"/>
    <cellStyle name="Followed Hyperlink" xfId="367" builtinId="9" hidden="1"/>
    <cellStyle name="Followed Hyperlink" xfId="368" builtinId="9" hidden="1"/>
    <cellStyle name="Followed Hyperlink" xfId="369" builtinId="9" hidden="1"/>
    <cellStyle name="Followed Hyperlink" xfId="370" builtinId="9" hidden="1"/>
    <cellStyle name="Followed Hyperlink" xfId="371" builtinId="9" hidden="1"/>
    <cellStyle name="Followed Hyperlink" xfId="372" builtinId="9" hidden="1"/>
    <cellStyle name="Followed Hyperlink" xfId="373" builtinId="9" hidden="1"/>
    <cellStyle name="Followed Hyperlink" xfId="374" builtinId="9" hidden="1"/>
    <cellStyle name="Followed Hyperlink" xfId="375" builtinId="9" hidden="1"/>
    <cellStyle name="Followed Hyperlink" xfId="376" builtinId="9" hidden="1"/>
    <cellStyle name="Followed Hyperlink" xfId="377" builtinId="9" hidden="1"/>
    <cellStyle name="Followed Hyperlink" xfId="378" builtinId="9" hidden="1"/>
    <cellStyle name="Followed Hyperlink" xfId="379" builtinId="9" hidden="1"/>
    <cellStyle name="Followed Hyperlink" xfId="380" builtinId="9" hidden="1"/>
    <cellStyle name="Followed Hyperlink" xfId="381" builtinId="9" hidden="1"/>
    <cellStyle name="Followed Hyperlink" xfId="382" builtinId="9" hidden="1"/>
    <cellStyle name="Followed Hyperlink" xfId="383" builtinId="9" hidden="1"/>
    <cellStyle name="Followed Hyperlink" xfId="384" builtinId="9" hidden="1"/>
    <cellStyle name="Followed Hyperlink" xfId="385" builtinId="9" hidden="1"/>
    <cellStyle name="Followed Hyperlink" xfId="386" builtinId="9" hidden="1"/>
    <cellStyle name="Followed Hyperlink" xfId="387" builtinId="9" hidden="1"/>
    <cellStyle name="Followed Hyperlink" xfId="388" builtinId="9" hidden="1"/>
    <cellStyle name="Followed Hyperlink" xfId="389" builtinId="9" hidden="1"/>
    <cellStyle name="Hyperlink" xfId="2" builtinId="8"/>
    <cellStyle name="Normal" xfId="0" builtinId="0"/>
  </cellStyles>
  <dxfs count="19">
    <dxf>
      <font>
        <b/>
        <i val="0"/>
        <color rgb="FF9C0006"/>
      </font>
      <fill>
        <patternFill patternType="none">
          <fgColor indexed="64"/>
          <bgColor indexed="65"/>
        </patternFill>
      </fill>
    </dxf>
    <dxf>
      <font>
        <b/>
        <i val="0"/>
        <color rgb="FF9C0006"/>
      </font>
      <fill>
        <patternFill patternType="none">
          <fgColor indexed="64"/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249977111117893"/>
      </font>
      <fill>
        <patternFill patternType="solid">
          <fgColor indexed="64"/>
          <bgColor theme="0" tint="-0.14999847407452621"/>
        </patternFill>
      </fill>
    </dxf>
    <dxf>
      <font>
        <color theme="0" tint="-0.249977111117893"/>
      </font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lor theme="1" tint="0.499984740745262"/>
      </font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lor theme="1" tint="0.499984740745262"/>
      </font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lor theme="1" tint="0.499984740745262"/>
      </font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lor theme="1" tint="0.499984740745262"/>
      </font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lor theme="1" tint="0.499984740745262"/>
      </font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lor theme="1" tint="0.499984740745262"/>
      </font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lor theme="1" tint="0.499984740745262"/>
      </font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lor theme="1" tint="0.499984740745262"/>
      </font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lor theme="1" tint="0.499984740745262"/>
      </font>
      <fill>
        <patternFill patternType="solid">
          <fgColor indexed="64"/>
          <bgColor theme="0" tint="-0.14999847407452621"/>
        </patternFill>
      </fill>
    </dxf>
    <dxf>
      <font>
        <color theme="0" tint="-0.499984740745262"/>
      </font>
      <fill>
        <patternFill patternType="solid">
          <fgColor indexed="64"/>
          <bgColor theme="0" tint="-0.249977111117893"/>
        </patternFill>
      </fill>
      <border>
        <bottom style="thin">
          <color auto="1"/>
        </bottom>
      </border>
    </dxf>
    <dxf>
      <font>
        <b val="0"/>
        <i val="0"/>
        <strike val="0"/>
        <color theme="1" tint="0.499984740745262"/>
      </font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lor theme="1" tint="0.499984740745262"/>
      </font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lor theme="1" tint="0.499984740745262"/>
      </font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lor theme="1" tint="0.499984740745262"/>
      </font>
      <fill>
        <patternFill patternType="solid">
          <fgColor indexed="64"/>
          <bgColor theme="0" tint="-0.14999847407452621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711200</xdr:colOff>
      <xdr:row>0</xdr:row>
      <xdr:rowOff>101600</xdr:rowOff>
    </xdr:from>
    <xdr:to>
      <xdr:col>22</xdr:col>
      <xdr:colOff>736600</xdr:colOff>
      <xdr:row>18</xdr:row>
      <xdr:rowOff>165100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4274800" y="101600"/>
          <a:ext cx="10071100" cy="4521200"/>
        </a:xfrm>
        <a:prstGeom prst="rect">
          <a:avLst/>
        </a:prstGeom>
        <a:solidFill>
          <a:schemeClr val="bg2">
            <a:lumMod val="90000"/>
          </a:schemeClr>
        </a:solidFill>
        <a:ln w="25400" cmpd="sng">
          <a:solidFill>
            <a:srgbClr val="800000"/>
          </a:solidFill>
        </a:ln>
        <a:effectLst>
          <a:glow rad="101600">
            <a:srgbClr val="FFFF00">
              <a:alpha val="75000"/>
            </a:srgbClr>
          </a:glo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74320" tIns="228600" rIns="274320" bIns="228600" numCol="2" spcCol="457200" rtlCol="0" anchor="t"/>
        <a:lstStyle/>
        <a:p>
          <a:r>
            <a:rPr lang="en-US" sz="1400" b="1">
              <a:solidFill>
                <a:srgbClr val="800000"/>
              </a:solidFill>
            </a:rPr>
            <a:t>Tips:</a:t>
          </a:r>
        </a:p>
        <a:p>
          <a:endParaRPr lang="en-US" sz="1100">
            <a:solidFill>
              <a:srgbClr val="800000"/>
            </a:solidFill>
          </a:endParaRPr>
        </a:p>
        <a:p>
          <a:r>
            <a:rPr lang="en-US" sz="1100">
              <a:solidFill>
                <a:srgbClr val="800000"/>
              </a:solidFill>
            </a:rPr>
            <a:t>1.</a:t>
          </a:r>
          <a:r>
            <a:rPr lang="en-US" sz="1100" baseline="0">
              <a:solidFill>
                <a:srgbClr val="800000"/>
              </a:solidFill>
            </a:rPr>
            <a:t>   </a:t>
          </a:r>
          <a:r>
            <a:rPr lang="en-US" sz="1100" b="1" baseline="0">
              <a:solidFill>
                <a:srgbClr val="800000"/>
              </a:solidFill>
            </a:rPr>
            <a:t>Registration Fees</a:t>
          </a:r>
          <a:r>
            <a:rPr lang="en-US" sz="1100" baseline="0">
              <a:solidFill>
                <a:srgbClr val="800000"/>
              </a:solidFill>
            </a:rPr>
            <a:t>...</a:t>
          </a:r>
        </a:p>
        <a:p>
          <a:r>
            <a:rPr lang="en-US" sz="1100" baseline="0">
              <a:solidFill>
                <a:srgbClr val="800000"/>
              </a:solidFill>
            </a:rPr>
            <a:t>     - Set the levels and fees in the above table.</a:t>
          </a:r>
        </a:p>
        <a:p>
          <a:r>
            <a:rPr lang="en-US" sz="1100" baseline="0">
              <a:solidFill>
                <a:srgbClr val="800000"/>
              </a:solidFill>
            </a:rPr>
            <a:t>     - They are used on the Summary page.</a:t>
          </a:r>
        </a:p>
        <a:p>
          <a:endParaRPr lang="en-US" sz="1100">
            <a:solidFill>
              <a:srgbClr val="800000"/>
            </a:solidFill>
          </a:endParaRPr>
        </a:p>
        <a:p>
          <a:r>
            <a:rPr lang="en-US" sz="1100">
              <a:solidFill>
                <a:srgbClr val="800000"/>
              </a:solidFill>
            </a:rPr>
            <a:t>2.  Also set the meet title, dates and deadline on this sheet.</a:t>
          </a:r>
        </a:p>
        <a:p>
          <a:r>
            <a:rPr lang="en-US" sz="1100">
              <a:solidFill>
                <a:srgbClr val="800000"/>
              </a:solidFill>
            </a:rPr>
            <a:t>     That</a:t>
          </a:r>
          <a:r>
            <a:rPr lang="en-US" sz="1100" baseline="0">
              <a:solidFill>
                <a:srgbClr val="800000"/>
              </a:solidFill>
            </a:rPr>
            <a:t> info will appear automatically on the other sheets.</a:t>
          </a:r>
        </a:p>
        <a:p>
          <a:r>
            <a:rPr lang="en-US" sz="1100" baseline="0">
              <a:solidFill>
                <a:srgbClr val="800000"/>
              </a:solidFill>
            </a:rPr>
            <a:t>       (This is so there is no need to retype it on each sheet.)</a:t>
          </a:r>
        </a:p>
        <a:p>
          <a:endParaRPr lang="en-US" sz="1100">
            <a:solidFill>
              <a:srgbClr val="800000"/>
            </a:solidFill>
          </a:endParaRPr>
        </a:p>
        <a:p>
          <a:r>
            <a:rPr lang="en-US" sz="1100">
              <a:solidFill>
                <a:srgbClr val="800000"/>
              </a:solidFill>
            </a:rPr>
            <a:t>2</a:t>
          </a:r>
          <a:r>
            <a:rPr lang="en-US" sz="1100" b="1">
              <a:solidFill>
                <a:srgbClr val="800000"/>
              </a:solidFill>
            </a:rPr>
            <a:t>.</a:t>
          </a:r>
          <a:r>
            <a:rPr lang="en-US" sz="1100" b="1" baseline="0">
              <a:solidFill>
                <a:srgbClr val="800000"/>
              </a:solidFill>
            </a:rPr>
            <a:t>  To remove a club</a:t>
          </a:r>
          <a:r>
            <a:rPr lang="en-US" sz="1100" baseline="0">
              <a:solidFill>
                <a:srgbClr val="800000"/>
              </a:solidFill>
            </a:rPr>
            <a:t>...</a:t>
          </a:r>
        </a:p>
        <a:p>
          <a:r>
            <a:rPr lang="en-US" sz="1100" baseline="0">
              <a:solidFill>
                <a:srgbClr val="800000"/>
              </a:solidFill>
            </a:rPr>
            <a:t>     - unprotect the sheet</a:t>
          </a:r>
        </a:p>
        <a:p>
          <a:r>
            <a:rPr lang="en-US" sz="1100" baseline="0">
              <a:solidFill>
                <a:srgbClr val="800000"/>
              </a:solidFill>
            </a:rPr>
            <a:t>     - select the 5 cells with the club's info</a:t>
          </a:r>
        </a:p>
        <a:p>
          <a:r>
            <a:rPr lang="en-US" sz="1100" baseline="0">
              <a:solidFill>
                <a:srgbClr val="800000"/>
              </a:solidFill>
            </a:rPr>
            <a:t>     - use the EDIT menu/DELETE command </a:t>
          </a:r>
        </a:p>
        <a:p>
          <a:r>
            <a:rPr lang="en-US" sz="1100" baseline="0">
              <a:solidFill>
                <a:srgbClr val="800000"/>
              </a:solidFill>
            </a:rPr>
            <a:t>         and the 'Move cells up' option when asked.</a:t>
          </a:r>
        </a:p>
        <a:p>
          <a:r>
            <a:rPr lang="en-US" sz="1100" baseline="0">
              <a:solidFill>
                <a:srgbClr val="800000"/>
              </a:solidFill>
            </a:rPr>
            <a:t>     - Save the file</a:t>
          </a:r>
        </a:p>
        <a:p>
          <a:endParaRPr lang="en-US" sz="1100" baseline="0">
            <a:solidFill>
              <a:srgbClr val="800000"/>
            </a:solidFill>
          </a:endParaRPr>
        </a:p>
        <a:p>
          <a:r>
            <a:rPr lang="en-US" sz="1100">
              <a:solidFill>
                <a:srgbClr val="800000"/>
              </a:solidFill>
            </a:rPr>
            <a:t>3</a:t>
          </a:r>
          <a:r>
            <a:rPr lang="en-US" sz="1100" b="1">
              <a:solidFill>
                <a:srgbClr val="800000"/>
              </a:solidFill>
            </a:rPr>
            <a:t>.  To add a club</a:t>
          </a:r>
          <a:r>
            <a:rPr lang="en-US" sz="1100">
              <a:solidFill>
                <a:srgbClr val="800000"/>
              </a:solidFill>
            </a:rPr>
            <a:t>..</a:t>
          </a:r>
        </a:p>
        <a:p>
          <a:r>
            <a:rPr lang="en-US" sz="1100">
              <a:solidFill>
                <a:srgbClr val="800000"/>
              </a:solidFill>
            </a:rPr>
            <a:t>     - unprotect the sheet</a:t>
          </a:r>
        </a:p>
        <a:p>
          <a:r>
            <a:rPr lang="en-US" sz="1100">
              <a:solidFill>
                <a:srgbClr val="800000"/>
              </a:solidFill>
            </a:rPr>
            <a:t>     - select the 5 cells</a:t>
          </a:r>
          <a:r>
            <a:rPr lang="en-US" sz="1100" baseline="0">
              <a:solidFill>
                <a:srgbClr val="800000"/>
              </a:solidFill>
            </a:rPr>
            <a:t> for any club</a:t>
          </a:r>
          <a:endParaRPr lang="en-US" sz="1100">
            <a:solidFill>
              <a:srgbClr val="800000"/>
            </a:solidFill>
          </a:endParaRPr>
        </a:p>
        <a:p>
          <a:r>
            <a:rPr lang="en-US" sz="1100">
              <a:solidFill>
                <a:srgbClr val="800000"/>
              </a:solidFill>
            </a:rPr>
            <a:t>     - use the INSERT menu/CELLScommand </a:t>
          </a:r>
        </a:p>
        <a:p>
          <a:r>
            <a:rPr lang="en-US" sz="1100">
              <a:solidFill>
                <a:srgbClr val="800000"/>
              </a:solidFill>
            </a:rPr>
            <a:t>         and the 'Move cells down' option when asked.</a:t>
          </a:r>
        </a:p>
        <a:p>
          <a:r>
            <a:rPr lang="en-US" sz="1100">
              <a:solidFill>
                <a:srgbClr val="800000"/>
              </a:solidFill>
            </a:rPr>
            <a:t>     - Enter the data for the new club</a:t>
          </a:r>
        </a:p>
        <a:p>
          <a:r>
            <a:rPr lang="en-US" sz="1100">
              <a:solidFill>
                <a:srgbClr val="800000"/>
              </a:solidFill>
            </a:rPr>
            <a:t>     - Save the file</a:t>
          </a:r>
        </a:p>
        <a:p>
          <a:endParaRPr lang="en-US" sz="1100">
            <a:solidFill>
              <a:srgbClr val="800000"/>
            </a:solidFill>
          </a:endParaRPr>
        </a:p>
        <a:p>
          <a:r>
            <a:rPr lang="en-US" sz="1100">
              <a:solidFill>
                <a:srgbClr val="800000"/>
              </a:solidFill>
            </a:rPr>
            <a:t>4</a:t>
          </a:r>
          <a:r>
            <a:rPr lang="en-US" sz="1100" b="1">
              <a:solidFill>
                <a:srgbClr val="800000"/>
              </a:solidFill>
            </a:rPr>
            <a:t>.</a:t>
          </a:r>
          <a:r>
            <a:rPr lang="en-US" sz="1100" b="1" baseline="0">
              <a:solidFill>
                <a:srgbClr val="800000"/>
              </a:solidFill>
            </a:rPr>
            <a:t>  To put your club at the top of the list</a:t>
          </a:r>
          <a:r>
            <a:rPr lang="en-US" sz="1100" baseline="0">
              <a:solidFill>
                <a:srgbClr val="800000"/>
              </a:solidFill>
            </a:rPr>
            <a:t>...</a:t>
          </a:r>
        </a:p>
        <a:p>
          <a:r>
            <a:rPr lang="en-US" sz="1100" baseline="0">
              <a:solidFill>
                <a:srgbClr val="800000"/>
              </a:solidFill>
            </a:rPr>
            <a:t>     - insert a space at the beginning of your club's name.</a:t>
          </a:r>
        </a:p>
        <a:p>
          <a:r>
            <a:rPr lang="en-US" sz="1100" baseline="0">
              <a:solidFill>
                <a:srgbClr val="800000"/>
              </a:solidFill>
            </a:rPr>
            <a:t>     - Remove any leading space from other clubs.</a:t>
          </a:r>
          <a:endParaRPr lang="en-US" sz="1100">
            <a:solidFill>
              <a:srgbClr val="800000"/>
            </a:solidFill>
          </a:endParaRPr>
        </a:p>
        <a:p>
          <a:endParaRPr lang="en-US" sz="1100">
            <a:solidFill>
              <a:srgbClr val="800000"/>
            </a:solidFill>
          </a:endParaRPr>
        </a:p>
        <a:p>
          <a:r>
            <a:rPr lang="en-US" sz="1100">
              <a:solidFill>
                <a:srgbClr val="800000"/>
              </a:solidFill>
            </a:rPr>
            <a:t>5.  </a:t>
          </a:r>
          <a:r>
            <a:rPr lang="en-US" sz="1100" b="1">
              <a:solidFill>
                <a:srgbClr val="800000"/>
              </a:solidFill>
            </a:rPr>
            <a:t>Club Order</a:t>
          </a:r>
          <a:r>
            <a:rPr lang="en-US" sz="1100">
              <a:solidFill>
                <a:srgbClr val="800000"/>
              </a:solidFill>
            </a:rPr>
            <a:t>...</a:t>
          </a:r>
        </a:p>
        <a:p>
          <a:r>
            <a:rPr lang="en-US" sz="1100" baseline="0">
              <a:solidFill>
                <a:srgbClr val="800000"/>
              </a:solidFill>
            </a:rPr>
            <a:t>     - </a:t>
          </a:r>
          <a:r>
            <a:rPr lang="en-US" sz="1100">
              <a:solidFill>
                <a:srgbClr val="800000"/>
              </a:solidFill>
            </a:rPr>
            <a:t>For Sask clubs, use  a space in the 'Prov' column.</a:t>
          </a:r>
          <a:r>
            <a:rPr lang="en-US" sz="1100" baseline="0">
              <a:solidFill>
                <a:srgbClr val="800000"/>
              </a:solidFill>
            </a:rPr>
            <a:t>.</a:t>
          </a:r>
        </a:p>
        <a:p>
          <a:r>
            <a:rPr lang="en-US" sz="1100" baseline="0">
              <a:solidFill>
                <a:srgbClr val="800000"/>
              </a:solidFill>
            </a:rPr>
            <a:t>     - Out-of-prov club &amp; abbrevs should go below the line.</a:t>
          </a:r>
        </a:p>
        <a:p>
          <a:r>
            <a:rPr lang="en-US" sz="1100" baseline="0">
              <a:solidFill>
                <a:srgbClr val="800000"/>
              </a:solidFill>
            </a:rPr>
            <a:t>     - Click the SORT CLUBS button if needed.</a:t>
          </a:r>
        </a:p>
        <a:p>
          <a:endParaRPr lang="en-US" sz="1100">
            <a:solidFill>
              <a:srgbClr val="800000"/>
            </a:solidFill>
          </a:endParaRPr>
        </a:p>
        <a:p>
          <a:r>
            <a:rPr lang="en-US" sz="1200" b="1">
              <a:solidFill>
                <a:srgbClr val="FF0000"/>
              </a:solidFill>
            </a:rPr>
            <a:t>7.  Protect</a:t>
          </a:r>
          <a:r>
            <a:rPr lang="en-US" sz="1200" b="1" baseline="0">
              <a:solidFill>
                <a:srgbClr val="FF0000"/>
              </a:solidFill>
            </a:rPr>
            <a:t> this sheet  and</a:t>
          </a:r>
        </a:p>
        <a:p>
          <a:r>
            <a:rPr lang="en-US" sz="1200" b="1" baseline="0">
              <a:solidFill>
                <a:srgbClr val="FF0000"/>
              </a:solidFill>
            </a:rPr>
            <a:t>     Hide this sheet before sending out the file to clubs.</a:t>
          </a:r>
          <a:endParaRPr lang="en-US" sz="1200" b="1">
            <a:solidFill>
              <a:srgbClr val="FF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771525</xdr:colOff>
          <xdr:row>24</xdr:row>
          <xdr:rowOff>28575</xdr:rowOff>
        </xdr:from>
        <xdr:to>
          <xdr:col>13</xdr:col>
          <xdr:colOff>1419225</xdr:colOff>
          <xdr:row>25</xdr:row>
          <xdr:rowOff>180975</xdr:rowOff>
        </xdr:to>
        <xdr:sp macro="" textlink="">
          <xdr:nvSpPr>
            <xdr:cNvPr id="11265" name="Button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0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Lucida Grande"/>
                </a:rPr>
                <a:t>Show Age Groups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790575</xdr:colOff>
          <xdr:row>26</xdr:row>
          <xdr:rowOff>9525</xdr:rowOff>
        </xdr:from>
        <xdr:to>
          <xdr:col>13</xdr:col>
          <xdr:colOff>1438275</xdr:colOff>
          <xdr:row>27</xdr:row>
          <xdr:rowOff>152400</xdr:rowOff>
        </xdr:to>
        <xdr:sp macro="" textlink="">
          <xdr:nvSpPr>
            <xdr:cNvPr id="11266" name="Button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Lucida Grande"/>
                </a:rPr>
                <a:t>Hide Age Groups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533400</xdr:colOff>
          <xdr:row>96</xdr:row>
          <xdr:rowOff>9525</xdr:rowOff>
        </xdr:from>
        <xdr:to>
          <xdr:col>4</xdr:col>
          <xdr:colOff>714375</xdr:colOff>
          <xdr:row>98</xdr:row>
          <xdr:rowOff>0</xdr:rowOff>
        </xdr:to>
        <xdr:sp macro="" textlink="">
          <xdr:nvSpPr>
            <xdr:cNvPr id="11267" name="Button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0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Lucida Grande"/>
                </a:rPr>
                <a:t>Sort Clubs</a:t>
              </a:r>
            </a:p>
          </xdr:txBody>
        </xdr:sp>
        <xdr:clientData fPrintsWithSheet="0"/>
      </xdr:twoCellAnchor>
    </mc:Choice>
    <mc:Fallback/>
  </mc:AlternateContent>
  <xdr:oneCellAnchor>
    <xdr:from>
      <xdr:col>9</xdr:col>
      <xdr:colOff>635000</xdr:colOff>
      <xdr:row>0</xdr:row>
      <xdr:rowOff>292100</xdr:rowOff>
    </xdr:from>
    <xdr:ext cx="2336800" cy="185420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1442700" y="292100"/>
          <a:ext cx="2336800" cy="1854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NOTE:</a:t>
          </a:r>
          <a:br>
            <a:rPr lang="en-US" sz="1100"/>
          </a:br>
          <a:r>
            <a:rPr lang="en-US" sz="1100" i="1"/>
            <a:t>• Edit the 'Summary'</a:t>
          </a:r>
          <a:r>
            <a:rPr lang="en-US" sz="1100" i="1" baseline="0"/>
            <a:t> Sheet for the </a:t>
          </a:r>
        </a:p>
        <a:p>
          <a:r>
            <a:rPr lang="en-US" sz="1100" i="1" baseline="0"/>
            <a:t>club:  Names, new ones, etc.</a:t>
          </a:r>
        </a:p>
        <a:p>
          <a:endParaRPr lang="en-US" sz="1100" i="1" baseline="0"/>
        </a:p>
        <a:p>
          <a:r>
            <a:rPr lang="en-US" sz="1100" i="1" baseline="0"/>
            <a:t>•  Whne fee code is zero, that category is omitted from the popup menus;  Do not erase or change popup menu refrerence.  (Dec 2017)</a:t>
          </a:r>
        </a:p>
        <a:p>
          <a:endParaRPr lang="en-US" sz="1100" i="1" baseline="0"/>
        </a:p>
        <a:p>
          <a:endParaRPr lang="en-US" sz="1100" i="1" baseline="0"/>
        </a:p>
        <a:p>
          <a:endParaRPr lang="en-US" sz="1100" i="1"/>
        </a:p>
      </xdr:txBody>
    </xdr:sp>
    <xdr:clientData/>
  </xdr:oneCellAnchor>
  <xdr:twoCellAnchor>
    <xdr:from>
      <xdr:col>25</xdr:col>
      <xdr:colOff>63500</xdr:colOff>
      <xdr:row>19</xdr:row>
      <xdr:rowOff>114300</xdr:rowOff>
    </xdr:from>
    <xdr:to>
      <xdr:col>30</xdr:col>
      <xdr:colOff>0</xdr:colOff>
      <xdr:row>29</xdr:row>
      <xdr:rowOff>76200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7470100" y="4800600"/>
          <a:ext cx="5143500" cy="2247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i="1"/>
            <a:t>Notes re The WAG categories table below.</a:t>
          </a:r>
        </a:p>
        <a:p>
          <a:endParaRPr lang="en-US" sz="1100"/>
        </a:p>
        <a:p>
          <a:r>
            <a:rPr lang="en-US" sz="1100"/>
            <a:t>-</a:t>
          </a:r>
          <a:r>
            <a:rPr lang="en-US" sz="1100" baseline="0"/>
            <a:t> Cells with "X" are not allowed to compete at that age</a:t>
          </a:r>
        </a:p>
        <a:p>
          <a:r>
            <a:rPr lang="en-US" sz="1100" baseline="0"/>
            <a:t>- Row 31 has an automatic  list of years based on 'Year of competition'</a:t>
          </a:r>
        </a:p>
        <a:p>
          <a:r>
            <a:rPr lang="en-US" sz="1100" baseline="0"/>
            <a:t>- Going L to Rt:  Formula for start of each sub-group refers to years on row 31</a:t>
          </a:r>
        </a:p>
        <a:p>
          <a:r>
            <a:rPr lang="en-US" sz="1100" baseline="0"/>
            <a:t>    If additional years are in sub-group, then formula refers to cell to the left.</a:t>
          </a:r>
        </a:p>
        <a:p>
          <a:r>
            <a:rPr lang="en-US" sz="1100" baseline="0"/>
            <a:t>  </a:t>
          </a:r>
          <a:r>
            <a:rPr lang="en-US" sz="1100" b="1" baseline="0"/>
            <a:t>  </a:t>
          </a:r>
        </a:p>
        <a:p>
          <a:r>
            <a:rPr lang="en-US" sz="1100" b="1" baseline="0"/>
            <a:t>This allows easier updates when the "Year of Competition' changes.</a:t>
          </a:r>
        </a:p>
        <a:p>
          <a:r>
            <a:rPr lang="en-US" sz="1100" b="1" baseline="0"/>
            <a:t>Each year, you may need to change the begining of age sub-groups a bit.</a:t>
          </a:r>
        </a:p>
        <a:p>
          <a:endParaRPr lang="en-US" sz="1100" b="1"/>
        </a:p>
        <a:p>
          <a:r>
            <a:rPr lang="en-US" sz="1100" b="1"/>
            <a:t>- See GymSask</a:t>
          </a:r>
          <a:r>
            <a:rPr lang="en-US" sz="1100" b="1" baseline="0"/>
            <a:t> November Tech news for revisions</a:t>
          </a:r>
        </a:p>
        <a:p>
          <a:endParaRPr lang="en-US" sz="11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63500</xdr:colOff>
      <xdr:row>0</xdr:row>
      <xdr:rowOff>177800</xdr:rowOff>
    </xdr:from>
    <xdr:ext cx="5511800" cy="316230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2141200" y="177800"/>
          <a:ext cx="5511800" cy="31623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38100">
          <a:solidFill>
            <a:srgbClr val="800000"/>
          </a:solidFill>
          <a:bevel/>
        </a:ln>
        <a:effectLst>
          <a:glow rad="101600">
            <a:srgbClr val="FFFF00">
              <a:alpha val="75000"/>
            </a:srgbClr>
          </a:glo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274320" rIns="274320" rtlCol="0" anchor="ctr">
          <a:noAutofit/>
        </a:bodyPr>
        <a:lstStyle/>
        <a:p>
          <a:pPr algn="l"/>
          <a:r>
            <a:rPr lang="en-US" sz="1400" b="1">
              <a:solidFill>
                <a:srgbClr val="FF0000"/>
              </a:solidFill>
            </a:rPr>
            <a:t>INSTRUCTIONS TO CLUBS...</a:t>
          </a:r>
          <a:br>
            <a:rPr lang="en-US" sz="1400" b="1">
              <a:solidFill>
                <a:srgbClr val="FF0000"/>
              </a:solidFill>
            </a:rPr>
          </a:br>
          <a:endParaRPr lang="en-US" sz="1400" b="1">
            <a:solidFill>
              <a:srgbClr val="FF0000"/>
            </a:solidFill>
          </a:endParaRPr>
        </a:p>
        <a:p>
          <a:pPr algn="l"/>
          <a:r>
            <a:rPr lang="en-US" sz="1100">
              <a:solidFill>
                <a:srgbClr val="800000"/>
              </a:solidFill>
            </a:rPr>
            <a:t>1.   Fill in the information about your club in the light green cells on this sheet.</a:t>
          </a:r>
        </a:p>
        <a:p>
          <a:pPr algn="l"/>
          <a:r>
            <a:rPr lang="en-US" sz="1100">
              <a:solidFill>
                <a:srgbClr val="800000"/>
              </a:solidFill>
            </a:rPr>
            <a:t>       Press the 'TAB' key to move from cell to cell.</a:t>
          </a:r>
        </a:p>
        <a:p>
          <a:pPr algn="l"/>
          <a:endParaRPr lang="en-US" sz="1100">
            <a:solidFill>
              <a:srgbClr val="800000"/>
            </a:solidFill>
          </a:endParaRPr>
        </a:p>
        <a:p>
          <a:pPr algn="l"/>
          <a:r>
            <a:rPr lang="en-US" sz="1100">
              <a:solidFill>
                <a:srgbClr val="800000"/>
              </a:solidFill>
            </a:rPr>
            <a:t>2.   Enter each gymnast's name, birth year, and category on the WAG &amp; MAG sheets.</a:t>
          </a:r>
        </a:p>
        <a:p>
          <a:pPr algn="l"/>
          <a:r>
            <a:rPr lang="en-US" sz="1100" baseline="0">
              <a:solidFill>
                <a:srgbClr val="800000"/>
              </a:solidFill>
            </a:rPr>
            <a:t>      Fees are calculated and shown automatically on this sheet.</a:t>
          </a:r>
          <a:endParaRPr lang="en-US" sz="1100">
            <a:solidFill>
              <a:srgbClr val="800000"/>
            </a:solidFill>
          </a:endParaRPr>
        </a:p>
        <a:p>
          <a:pPr algn="l"/>
          <a:endParaRPr lang="en-US" sz="1100">
            <a:solidFill>
              <a:srgbClr val="800000"/>
            </a:solidFill>
          </a:endParaRPr>
        </a:p>
        <a:p>
          <a:pPr algn="l"/>
          <a:r>
            <a:rPr lang="en-US" sz="1100">
              <a:solidFill>
                <a:srgbClr val="800000"/>
              </a:solidFill>
            </a:rPr>
            <a:t>3.   Enter</a:t>
          </a:r>
          <a:r>
            <a:rPr lang="en-US" sz="1100" baseline="0">
              <a:solidFill>
                <a:srgbClr val="800000"/>
              </a:solidFill>
            </a:rPr>
            <a:t> names &amp; levels of your coaches &amp; judges on those sheets.</a:t>
          </a:r>
        </a:p>
        <a:p>
          <a:pPr algn="l"/>
          <a:endParaRPr lang="en-US" sz="1100">
            <a:solidFill>
              <a:srgbClr val="800000"/>
            </a:solidFill>
          </a:endParaRPr>
        </a:p>
        <a:p>
          <a:pPr algn="l"/>
          <a:r>
            <a:rPr lang="en-US" sz="1100">
              <a:solidFill>
                <a:srgbClr val="800000"/>
              </a:solidFill>
            </a:rPr>
            <a:t>4.   Save the file and </a:t>
          </a:r>
          <a:r>
            <a:rPr lang="en-US" sz="1100" b="1">
              <a:solidFill>
                <a:srgbClr val="800000"/>
              </a:solidFill>
            </a:rPr>
            <a:t>rename it with your club name </a:t>
          </a:r>
          <a:r>
            <a:rPr lang="en-US" sz="1100">
              <a:solidFill>
                <a:srgbClr val="800000"/>
              </a:solidFill>
            </a:rPr>
            <a:t>(ex. '</a:t>
          </a:r>
          <a:r>
            <a:rPr lang="en-US" sz="1100" baseline="0">
              <a:solidFill>
                <a:srgbClr val="800000"/>
              </a:solidFill>
            </a:rPr>
            <a:t>Reg from XYZ Club' )</a:t>
          </a:r>
        </a:p>
        <a:p>
          <a:pPr algn="l"/>
          <a:r>
            <a:rPr lang="en-US" sz="1100" baseline="0">
              <a:solidFill>
                <a:srgbClr val="800000"/>
              </a:solidFill>
            </a:rPr>
            <a:t>       Send the file as an attachment in an email to the address shown.</a:t>
          </a:r>
        </a:p>
        <a:p>
          <a:pPr algn="l"/>
          <a:endParaRPr lang="en-US" sz="1100" baseline="0">
            <a:solidFill>
              <a:srgbClr val="800000"/>
            </a:solidFill>
          </a:endParaRPr>
        </a:p>
        <a:p>
          <a:pPr algn="l"/>
          <a:r>
            <a:rPr lang="en-US" sz="1100" baseline="0">
              <a:solidFill>
                <a:srgbClr val="800000"/>
              </a:solidFill>
            </a:rPr>
            <a:t>5.    Mail the cheque and gymnast waiver forms to arrive by the deadline.</a:t>
          </a:r>
        </a:p>
        <a:p>
          <a:pPr algn="l"/>
          <a:endParaRPr lang="en-US" sz="1100">
            <a:solidFill>
              <a:srgbClr val="800000"/>
            </a:solidFill>
          </a:endParaRPr>
        </a:p>
      </xdr:txBody>
    </xdr:sp>
    <xdr:clientData fPrintsWithSheet="0"/>
  </xdr:oneCellAnchor>
  <xdr:twoCellAnchor editAs="oneCell">
    <xdr:from>
      <xdr:col>1</xdr:col>
      <xdr:colOff>63500</xdr:colOff>
      <xdr:row>0</xdr:row>
      <xdr:rowOff>25399</xdr:rowOff>
    </xdr:from>
    <xdr:to>
      <xdr:col>2</xdr:col>
      <xdr:colOff>2819400</xdr:colOff>
      <xdr:row>11</xdr:row>
      <xdr:rowOff>156584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0" y="25399"/>
          <a:ext cx="3111500" cy="30902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825500</xdr:colOff>
      <xdr:row>0</xdr:row>
      <xdr:rowOff>76200</xdr:rowOff>
    </xdr:from>
    <xdr:ext cx="4483100" cy="118110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490200" y="76200"/>
          <a:ext cx="4483100" cy="11811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25400" cmpd="sng">
          <a:solidFill>
            <a:srgbClr val="800000"/>
          </a:solidFill>
        </a:ln>
        <a:effectLst>
          <a:glow rad="101600">
            <a:srgbClr val="FFFF00">
              <a:alpha val="75000"/>
            </a:srgbClr>
          </a:glo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800000"/>
              </a:solidFill>
            </a:rPr>
            <a:t>Tips:</a:t>
          </a:r>
        </a:p>
        <a:p>
          <a:r>
            <a:rPr lang="en-US" sz="1100">
              <a:solidFill>
                <a:srgbClr val="800000"/>
              </a:solidFill>
            </a:rPr>
            <a:t>1.   Press the 'TAB' key to move from field to field.</a:t>
          </a:r>
        </a:p>
        <a:p>
          <a:r>
            <a:rPr lang="en-US" sz="1100">
              <a:solidFill>
                <a:srgbClr val="800000"/>
              </a:solidFill>
            </a:rPr>
            <a:t>2.</a:t>
          </a:r>
          <a:r>
            <a:rPr lang="en-US" sz="1100" baseline="0">
              <a:solidFill>
                <a:srgbClr val="800000"/>
              </a:solidFill>
            </a:rPr>
            <a:t>   Do NOT type in all capital letters. (Turn off 'Caps  Lock'.)</a:t>
          </a:r>
        </a:p>
        <a:p>
          <a:r>
            <a:rPr lang="en-US" sz="1100" baseline="0">
              <a:solidFill>
                <a:srgbClr val="800000"/>
              </a:solidFill>
            </a:rPr>
            <a:t>3.  </a:t>
          </a:r>
          <a:r>
            <a:rPr lang="en-US" sz="1200" b="1" baseline="0">
              <a:solidFill>
                <a:srgbClr val="800000"/>
              </a:solidFill>
            </a:rPr>
            <a:t> Please spell gymnast names correctly.</a:t>
          </a:r>
        </a:p>
        <a:p>
          <a:r>
            <a:rPr lang="en-US" sz="1100" baseline="0">
              <a:solidFill>
                <a:srgbClr val="800000"/>
              </a:solidFill>
            </a:rPr>
            <a:t>4.   Select the 'Category' from the pop-up list at the right of the cell.</a:t>
          </a:r>
        </a:p>
        <a:p>
          <a:r>
            <a:rPr lang="en-US" sz="1100" baseline="0">
              <a:solidFill>
                <a:srgbClr val="800000"/>
              </a:solidFill>
            </a:rPr>
            <a:t>5.   Save the file regularly.</a:t>
          </a:r>
          <a:endParaRPr lang="en-US" sz="1100">
            <a:solidFill>
              <a:srgbClr val="800000"/>
            </a:solidFill>
          </a:endParaRPr>
        </a:p>
      </xdr:txBody>
    </xdr:sp>
    <xdr:clientData fPrint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2</xdr:row>
          <xdr:rowOff>276225</xdr:rowOff>
        </xdr:from>
        <xdr:to>
          <xdr:col>2</xdr:col>
          <xdr:colOff>923925</xdr:colOff>
          <xdr:row>2</xdr:row>
          <xdr:rowOff>561975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2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400" b="0" i="0" u="none" strike="noStrike" baseline="0">
                  <a:solidFill>
                    <a:srgbClr val="DD0806"/>
                  </a:solidFill>
                  <a:latin typeface="Lucida Grande"/>
                </a:rPr>
                <a:t>Sort by Names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</xdr:row>
          <xdr:rowOff>266700</xdr:rowOff>
        </xdr:from>
        <xdr:to>
          <xdr:col>7</xdr:col>
          <xdr:colOff>2095500</xdr:colOff>
          <xdr:row>2</xdr:row>
          <xdr:rowOff>571500</xdr:rowOff>
        </xdr:to>
        <xdr:sp macro="" textlink="">
          <xdr:nvSpPr>
            <xdr:cNvPr id="3077" name="Butto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2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400" b="0" i="0" u="none" strike="noStrike" baseline="0">
                  <a:solidFill>
                    <a:srgbClr val="DD0806"/>
                  </a:solidFill>
                  <a:latin typeface="Lucida Grande"/>
                </a:rPr>
                <a:t>Sort by Categories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2</xdr:row>
          <xdr:rowOff>266700</xdr:rowOff>
        </xdr:from>
        <xdr:to>
          <xdr:col>4</xdr:col>
          <xdr:colOff>1495425</xdr:colOff>
          <xdr:row>2</xdr:row>
          <xdr:rowOff>561975</xdr:rowOff>
        </xdr:to>
        <xdr:sp macro="" textlink="">
          <xdr:nvSpPr>
            <xdr:cNvPr id="3090" name="Button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2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400" b="0" i="0" u="none" strike="noStrike" baseline="0">
                  <a:solidFill>
                    <a:srgbClr val="DD0806"/>
                  </a:solidFill>
                  <a:latin typeface="Lucida Grande"/>
                </a:rPr>
                <a:t>Restore Original Order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371475</xdr:colOff>
          <xdr:row>1</xdr:row>
          <xdr:rowOff>28575</xdr:rowOff>
        </xdr:from>
        <xdr:to>
          <xdr:col>18</xdr:col>
          <xdr:colOff>733425</xdr:colOff>
          <xdr:row>2</xdr:row>
          <xdr:rowOff>47625</xdr:rowOff>
        </xdr:to>
        <xdr:sp macro="" textlink="">
          <xdr:nvSpPr>
            <xdr:cNvPr id="3097" name="Button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2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Lucida Grande"/>
                </a:rPr>
                <a:t>Erase All Gymnasts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371475</xdr:colOff>
          <xdr:row>2</xdr:row>
          <xdr:rowOff>219075</xdr:rowOff>
        </xdr:from>
        <xdr:to>
          <xdr:col>18</xdr:col>
          <xdr:colOff>419100</xdr:colOff>
          <xdr:row>2</xdr:row>
          <xdr:rowOff>542925</xdr:rowOff>
        </xdr:to>
        <xdr:sp macro="" textlink="">
          <xdr:nvSpPr>
            <xdr:cNvPr id="3100" name="Button 28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2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Lucida Grande"/>
                </a:rPr>
                <a:t>Sort by Birthdate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10833100" y="25400"/>
    <xdr:ext cx="4406900" cy="146050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10833100" y="25400"/>
          <a:ext cx="4406900" cy="1460500"/>
        </a:xfrm>
        <a:prstGeom prst="rect">
          <a:avLst/>
        </a:prstGeom>
        <a:solidFill>
          <a:srgbClr val="FDEADA"/>
        </a:solidFill>
        <a:ln w="25400" cmpd="sng">
          <a:solidFill>
            <a:srgbClr val="800000"/>
          </a:solidFill>
        </a:ln>
        <a:effectLst>
          <a:glow rad="101600">
            <a:srgbClr val="FFFF00">
              <a:alpha val="75000"/>
            </a:srgbClr>
          </a:glo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800000"/>
              </a:solidFill>
            </a:rPr>
            <a:t>Tips:</a:t>
          </a:r>
        </a:p>
        <a:p>
          <a:r>
            <a:rPr lang="en-US" sz="1100">
              <a:solidFill>
                <a:srgbClr val="800000"/>
              </a:solidFill>
            </a:rPr>
            <a:t>1.   Press the 'TAB' key to move from field to field.</a:t>
          </a:r>
        </a:p>
        <a:p>
          <a:r>
            <a:rPr lang="en-US" sz="1100">
              <a:solidFill>
                <a:srgbClr val="800000"/>
              </a:solidFill>
            </a:rPr>
            <a:t>2.   Do NOT type in all capital letters. (Turn off 'Caps  Lock'.)</a:t>
          </a:r>
        </a:p>
        <a:p>
          <a:r>
            <a:rPr lang="en-US" sz="1100">
              <a:solidFill>
                <a:srgbClr val="800000"/>
              </a:solidFill>
            </a:rPr>
            <a:t>3.   </a:t>
          </a:r>
          <a:r>
            <a:rPr lang="en-US" sz="1200" b="1">
              <a:solidFill>
                <a:srgbClr val="800000"/>
              </a:solidFill>
            </a:rPr>
            <a:t>Please spell gymnast names correctly.</a:t>
          </a:r>
        </a:p>
        <a:p>
          <a:r>
            <a:rPr lang="en-US" sz="1100">
              <a:solidFill>
                <a:srgbClr val="800000"/>
              </a:solidFill>
            </a:rPr>
            <a:t>4.   Select the 'Category' from the pop-up list at the right of the cell.</a:t>
          </a:r>
        </a:p>
        <a:p>
          <a:r>
            <a:rPr lang="en-US" sz="1100" b="1">
              <a:solidFill>
                <a:srgbClr val="000090"/>
              </a:solidFill>
            </a:rPr>
            <a:t>****</a:t>
          </a:r>
          <a:r>
            <a:rPr lang="en-US" sz="1100" b="1" baseline="0">
              <a:solidFill>
                <a:srgbClr val="000090"/>
              </a:solidFill>
            </a:rPr>
            <a:t>  Check birthdates carefully to determine eligible age categories.</a:t>
          </a:r>
          <a:br>
            <a:rPr lang="en-US" sz="1100" b="1" baseline="0">
              <a:solidFill>
                <a:srgbClr val="000090"/>
              </a:solidFill>
            </a:rPr>
          </a:br>
          <a:r>
            <a:rPr lang="en-US" sz="1100" b="1" baseline="0">
              <a:solidFill>
                <a:srgbClr val="000090"/>
              </a:solidFill>
            </a:rPr>
            <a:t>           See Men's Tech Rules for details.</a:t>
          </a:r>
          <a:endParaRPr lang="en-US" sz="1100" b="1">
            <a:solidFill>
              <a:srgbClr val="000090"/>
            </a:solidFill>
          </a:endParaRPr>
        </a:p>
      </xdr:txBody>
    </xdr:sp>
    <xdr:clientData fPrintsWithSheet="0"/>
  </xdr:absolute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952500</xdr:colOff>
          <xdr:row>2</xdr:row>
          <xdr:rowOff>180975</xdr:rowOff>
        </xdr:from>
        <xdr:to>
          <xdr:col>2</xdr:col>
          <xdr:colOff>1133475</xdr:colOff>
          <xdr:row>2</xdr:row>
          <xdr:rowOff>457200</xdr:rowOff>
        </xdr:to>
        <xdr:sp macro="" textlink="">
          <xdr:nvSpPr>
            <xdr:cNvPr id="5194" name="Button 74" hidden="1">
              <a:extLst>
                <a:ext uri="{63B3BB69-23CF-44E3-9099-C40C66FF867C}">
                  <a14:compatExt spid="_x0000_s5194"/>
                </a:ext>
                <a:ext uri="{FF2B5EF4-FFF2-40B4-BE49-F238E27FC236}">
                  <a16:creationId xmlns:a16="http://schemas.microsoft.com/office/drawing/2014/main" id="{00000000-0008-0000-0400-00004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Lucida Grande"/>
                </a:rPr>
                <a:t>Sort by Names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266700</xdr:colOff>
          <xdr:row>2</xdr:row>
          <xdr:rowOff>200025</xdr:rowOff>
        </xdr:from>
        <xdr:to>
          <xdr:col>8</xdr:col>
          <xdr:colOff>676275</xdr:colOff>
          <xdr:row>2</xdr:row>
          <xdr:rowOff>504825</xdr:rowOff>
        </xdr:to>
        <xdr:sp macro="" textlink="">
          <xdr:nvSpPr>
            <xdr:cNvPr id="5195" name="Button 75" hidden="1">
              <a:extLst>
                <a:ext uri="{63B3BB69-23CF-44E3-9099-C40C66FF867C}">
                  <a14:compatExt spid="_x0000_s5195"/>
                </a:ext>
                <a:ext uri="{FF2B5EF4-FFF2-40B4-BE49-F238E27FC236}">
                  <a16:creationId xmlns:a16="http://schemas.microsoft.com/office/drawing/2014/main" id="{00000000-0008-0000-0400-00004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Lucida Grande"/>
                </a:rPr>
                <a:t>Sort by Categories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809625</xdr:colOff>
          <xdr:row>2</xdr:row>
          <xdr:rowOff>200025</xdr:rowOff>
        </xdr:from>
        <xdr:to>
          <xdr:col>4</xdr:col>
          <xdr:colOff>1190625</xdr:colOff>
          <xdr:row>2</xdr:row>
          <xdr:rowOff>485775</xdr:rowOff>
        </xdr:to>
        <xdr:sp macro="" textlink="">
          <xdr:nvSpPr>
            <xdr:cNvPr id="5196" name="Button 76" hidden="1">
              <a:extLst>
                <a:ext uri="{63B3BB69-23CF-44E3-9099-C40C66FF867C}">
                  <a14:compatExt spid="_x0000_s5196"/>
                </a:ext>
                <a:ext uri="{FF2B5EF4-FFF2-40B4-BE49-F238E27FC236}">
                  <a16:creationId xmlns:a16="http://schemas.microsoft.com/office/drawing/2014/main" id="{00000000-0008-0000-0400-00004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Lucida Grande"/>
                </a:rPr>
                <a:t>Restore Original Order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904875</xdr:colOff>
          <xdr:row>2</xdr:row>
          <xdr:rowOff>390525</xdr:rowOff>
        </xdr:from>
        <xdr:to>
          <xdr:col>15</xdr:col>
          <xdr:colOff>238125</xdr:colOff>
          <xdr:row>3</xdr:row>
          <xdr:rowOff>85725</xdr:rowOff>
        </xdr:to>
        <xdr:sp macro="" textlink="">
          <xdr:nvSpPr>
            <xdr:cNvPr id="5198" name="Button 78" hidden="1">
              <a:extLst>
                <a:ext uri="{63B3BB69-23CF-44E3-9099-C40C66FF867C}">
                  <a14:compatExt spid="_x0000_s5198"/>
                </a:ext>
                <a:ext uri="{FF2B5EF4-FFF2-40B4-BE49-F238E27FC236}">
                  <a16:creationId xmlns:a16="http://schemas.microsoft.com/office/drawing/2014/main" id="{00000000-0008-0000-0400-00004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Lucida Grande"/>
                </a:rPr>
                <a:t>Erase All Gymnasts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1343025</xdr:colOff>
          <xdr:row>2</xdr:row>
          <xdr:rowOff>190500</xdr:rowOff>
        </xdr:from>
        <xdr:to>
          <xdr:col>7</xdr:col>
          <xdr:colOff>123825</xdr:colOff>
          <xdr:row>2</xdr:row>
          <xdr:rowOff>523875</xdr:rowOff>
        </xdr:to>
        <xdr:sp macro="" textlink="">
          <xdr:nvSpPr>
            <xdr:cNvPr id="5213" name="Button 93" hidden="1">
              <a:extLst>
                <a:ext uri="{63B3BB69-23CF-44E3-9099-C40C66FF867C}">
                  <a14:compatExt spid="_x0000_s5213"/>
                </a:ext>
                <a:ext uri="{FF2B5EF4-FFF2-40B4-BE49-F238E27FC236}">
                  <a16:creationId xmlns:a16="http://schemas.microsoft.com/office/drawing/2014/main" id="{00000000-0008-0000-0400-00005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Lucida Grande"/>
                </a:rPr>
                <a:t>Sort by Birthdate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mailto:marian.comp@gmail.com?subject=Meet%20Registration%202019" TargetMode="External"/><Relationship Id="rId1" Type="http://schemas.openxmlformats.org/officeDocument/2006/relationships/hyperlink" Target="mailto:office@qckgym.com?subject=QCK%20Invit%202013%20Registration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4.xml"/><Relationship Id="rId7" Type="http://schemas.openxmlformats.org/officeDocument/2006/relationships/ctrlProp" Target="../ctrlProps/ctrlProp8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9.xml"/><Relationship Id="rId7" Type="http://schemas.openxmlformats.org/officeDocument/2006/relationships/ctrlProp" Target="../ctrlProps/ctrlProp13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Relationship Id="rId6" Type="http://schemas.openxmlformats.org/officeDocument/2006/relationships/ctrlProp" Target="../ctrlProps/ctrlProp12.xml"/><Relationship Id="rId5" Type="http://schemas.openxmlformats.org/officeDocument/2006/relationships/ctrlProp" Target="../ctrlProps/ctrlProp11.xml"/><Relationship Id="rId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>
    <tabColor rgb="FFFF0000"/>
  </sheetPr>
  <dimension ref="A1:AQ188"/>
  <sheetViews>
    <sheetView defaultGridColor="0" topLeftCell="A4" colorId="23" workbookViewId="0">
      <selection activeCell="J43" sqref="J43"/>
    </sheetView>
  </sheetViews>
  <sheetFormatPr defaultColWidth="11" defaultRowHeight="15.75"/>
  <cols>
    <col min="1" max="1" width="10.625" customWidth="1"/>
    <col min="2" max="2" width="29.375" customWidth="1"/>
    <col min="3" max="3" width="10.625" customWidth="1"/>
    <col min="4" max="4" width="11" customWidth="1"/>
    <col min="5" max="5" width="10.125" customWidth="1"/>
    <col min="6" max="6" width="8.125" customWidth="1"/>
    <col min="7" max="7" width="8.375" style="4" customWidth="1"/>
    <col min="8" max="8" width="17.5" customWidth="1"/>
    <col min="9" max="9" width="38.375" customWidth="1"/>
    <col min="10" max="10" width="21.5" customWidth="1"/>
    <col min="11" max="11" width="7" customWidth="1"/>
    <col min="12" max="12" width="18" customWidth="1"/>
    <col min="13" max="13" width="15.5" customWidth="1"/>
    <col min="14" max="14" width="20.875" customWidth="1"/>
    <col min="15" max="15" width="7.875" customWidth="1"/>
    <col min="16" max="16" width="10.5" customWidth="1"/>
    <col min="17" max="18" width="12.5" customWidth="1"/>
    <col min="19" max="32" width="13.625" customWidth="1"/>
    <col min="33" max="39" width="7.875" customWidth="1"/>
    <col min="40" max="43" width="15" customWidth="1"/>
  </cols>
  <sheetData>
    <row r="1" spans="1:39" s="1" customFormat="1" ht="29.1" customHeight="1" thickBot="1">
      <c r="A1" s="68" t="s">
        <v>71</v>
      </c>
      <c r="D1" s="25" t="s">
        <v>91</v>
      </c>
      <c r="E1" s="347">
        <v>2019</v>
      </c>
      <c r="G1" s="6"/>
      <c r="H1" s="25" t="s">
        <v>236</v>
      </c>
      <c r="I1" s="348" t="s">
        <v>375</v>
      </c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H1"/>
      <c r="AI1"/>
      <c r="AJ1"/>
      <c r="AK1"/>
      <c r="AL1"/>
      <c r="AM1"/>
    </row>
    <row r="2" spans="1:39" s="1" customFormat="1" ht="18" customHeight="1">
      <c r="A2" s="15"/>
      <c r="H2" s="25" t="s">
        <v>256</v>
      </c>
      <c r="I2" s="349" t="s">
        <v>381</v>
      </c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H2"/>
      <c r="AI2"/>
      <c r="AJ2"/>
      <c r="AK2"/>
      <c r="AL2"/>
      <c r="AM2"/>
    </row>
    <row r="3" spans="1:39" s="1" customFormat="1" ht="20.100000000000001" customHeight="1">
      <c r="A3" s="38" t="s">
        <v>90</v>
      </c>
      <c r="B3" s="46" t="s">
        <v>205</v>
      </c>
      <c r="C3" s="46"/>
      <c r="G3" s="6"/>
      <c r="H3" s="25" t="s">
        <v>257</v>
      </c>
      <c r="I3" s="349" t="s">
        <v>385</v>
      </c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H3"/>
      <c r="AI3"/>
      <c r="AJ3"/>
      <c r="AK3"/>
      <c r="AL3"/>
      <c r="AM3"/>
    </row>
    <row r="4" spans="1:39" s="1" customFormat="1" ht="20.100000000000001" customHeight="1" thickBot="1">
      <c r="A4" s="15"/>
      <c r="B4" s="44" t="s">
        <v>287</v>
      </c>
      <c r="C4" s="44"/>
      <c r="G4" s="6"/>
      <c r="H4" s="25" t="s">
        <v>255</v>
      </c>
      <c r="I4" s="351">
        <v>40</v>
      </c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H4"/>
      <c r="AI4"/>
      <c r="AJ4"/>
      <c r="AK4"/>
      <c r="AL4"/>
      <c r="AM4"/>
    </row>
    <row r="5" spans="1:39" s="1" customFormat="1" ht="23.1" customHeight="1" thickBot="1">
      <c r="A5" s="15"/>
      <c r="G5" s="6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H5"/>
      <c r="AI5"/>
      <c r="AJ5"/>
      <c r="AK5"/>
      <c r="AL5"/>
      <c r="AM5"/>
    </row>
    <row r="6" spans="1:39" s="46" customFormat="1" ht="24.95" customHeight="1">
      <c r="B6" s="99" t="s">
        <v>2</v>
      </c>
      <c r="F6" s="1"/>
      <c r="G6" s="6"/>
      <c r="H6" s="25" t="s">
        <v>276</v>
      </c>
      <c r="I6" s="348" t="s">
        <v>25</v>
      </c>
      <c r="J6" s="1"/>
      <c r="K6" s="1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</row>
    <row r="7" spans="1:39" s="1" customFormat="1" ht="18" customHeight="1" thickBot="1">
      <c r="B7" s="1" t="s">
        <v>3</v>
      </c>
      <c r="C7" s="1" t="s">
        <v>4</v>
      </c>
      <c r="D7" s="6" t="s">
        <v>5</v>
      </c>
      <c r="H7" s="25" t="s">
        <v>277</v>
      </c>
      <c r="I7" s="349" t="s">
        <v>376</v>
      </c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</row>
    <row r="8" spans="1:39" s="1" customFormat="1" ht="18" customHeight="1">
      <c r="A8" s="96" t="s">
        <v>59</v>
      </c>
      <c r="B8" s="333" t="s">
        <v>241</v>
      </c>
      <c r="C8" s="334">
        <v>0</v>
      </c>
      <c r="D8" s="335">
        <f>COUNTIF('WAG Gymnasts'!$M$5:$M$64,$E8)</f>
        <v>0</v>
      </c>
      <c r="E8" s="206">
        <v>1</v>
      </c>
      <c r="H8" s="25" t="s">
        <v>278</v>
      </c>
      <c r="I8" s="349" t="s">
        <v>377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</row>
    <row r="9" spans="1:39" s="1" customFormat="1" ht="18" customHeight="1">
      <c r="A9" s="96" t="s">
        <v>59</v>
      </c>
      <c r="B9" s="336" t="s">
        <v>380</v>
      </c>
      <c r="C9" s="337">
        <v>70</v>
      </c>
      <c r="D9" s="338">
        <f>COUNTIF('WAG Gymnasts'!$M$5:$M$64,$E9)</f>
        <v>0</v>
      </c>
      <c r="E9" s="206">
        <v>2</v>
      </c>
      <c r="H9" s="25" t="s">
        <v>282</v>
      </c>
      <c r="I9" s="349" t="s">
        <v>382</v>
      </c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</row>
    <row r="10" spans="1:39" s="1" customFormat="1" ht="18" customHeight="1" thickBot="1">
      <c r="A10" s="96" t="s">
        <v>59</v>
      </c>
      <c r="B10" s="339" t="s">
        <v>378</v>
      </c>
      <c r="C10" s="340">
        <v>105</v>
      </c>
      <c r="D10" s="341">
        <f>COUNTIF('WAG Gymnasts'!$M$5:$M$64,$E10)</f>
        <v>0</v>
      </c>
      <c r="E10" s="206">
        <v>3</v>
      </c>
      <c r="H10" s="25" t="s">
        <v>283</v>
      </c>
      <c r="I10" s="350" t="s">
        <v>383</v>
      </c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</row>
    <row r="11" spans="1:39" s="1" customFormat="1" ht="18" customHeight="1">
      <c r="A11" s="96" t="s">
        <v>59</v>
      </c>
      <c r="B11" s="339" t="s">
        <v>379</v>
      </c>
      <c r="C11" s="340">
        <v>105</v>
      </c>
      <c r="D11" s="341">
        <f>COUNTIF('WAG Gymnasts'!$M$5:$M$64,$E11)</f>
        <v>0</v>
      </c>
      <c r="E11" s="206">
        <v>4</v>
      </c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</row>
    <row r="12" spans="1:39" s="1" customFormat="1" ht="18" customHeight="1">
      <c r="A12" s="96" t="s">
        <v>59</v>
      </c>
      <c r="B12" s="339" t="s">
        <v>366</v>
      </c>
      <c r="C12" s="340">
        <v>105</v>
      </c>
      <c r="D12" s="341">
        <f>COUNTIF('WAG Gymnasts'!$M$5:$M$64,$E12)</f>
        <v>0</v>
      </c>
      <c r="E12" s="206">
        <v>5</v>
      </c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39" s="1" customFormat="1" ht="18" customHeight="1">
      <c r="A13" s="96" t="s">
        <v>59</v>
      </c>
      <c r="B13" s="339" t="s">
        <v>367</v>
      </c>
      <c r="C13" s="340">
        <v>105</v>
      </c>
      <c r="D13" s="341">
        <f>COUNTIF('WAG Gymnasts'!$M$5:$M$64,$E13)</f>
        <v>0</v>
      </c>
      <c r="E13" s="206">
        <v>6</v>
      </c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39" s="1" customFormat="1" ht="18" customHeight="1">
      <c r="A14" s="96" t="s">
        <v>59</v>
      </c>
      <c r="B14" s="339"/>
      <c r="C14" s="340"/>
      <c r="D14" s="341">
        <f>COUNTIF('WAG Gymnasts'!$M$5:$M$64,$E14)</f>
        <v>0</v>
      </c>
      <c r="E14" s="206">
        <v>7</v>
      </c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</row>
    <row r="15" spans="1:39" s="1" customFormat="1" ht="18" customHeight="1">
      <c r="A15" s="96" t="s">
        <v>59</v>
      </c>
      <c r="B15" s="339"/>
      <c r="C15" s="340"/>
      <c r="D15" s="341">
        <f>COUNTIF('WAG Gymnasts'!$M$5:$M$64,$E15)</f>
        <v>0</v>
      </c>
      <c r="E15" s="206">
        <v>8</v>
      </c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39" s="1" customFormat="1" ht="18" customHeight="1" thickBot="1">
      <c r="A16" s="96" t="s">
        <v>59</v>
      </c>
      <c r="B16" s="381"/>
      <c r="C16" s="382"/>
      <c r="D16" s="383">
        <f>COUNTIF('WAG Gymnasts'!$M$5:$M$64,$E16)</f>
        <v>0</v>
      </c>
      <c r="E16" s="206">
        <v>9</v>
      </c>
      <c r="G16"/>
      <c r="H16" s="73" t="s">
        <v>156</v>
      </c>
      <c r="J16" s="20" t="s">
        <v>9</v>
      </c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41" s="1" customFormat="1" ht="18" customHeight="1" thickTop="1">
      <c r="A17" s="97" t="s">
        <v>58</v>
      </c>
      <c r="B17" s="378" t="s">
        <v>241</v>
      </c>
      <c r="C17" s="379">
        <v>0</v>
      </c>
      <c r="D17" s="380">
        <f>COUNTIF('MAG Gymnasts'!$M$5:$M$64,$E17)</f>
        <v>0</v>
      </c>
      <c r="E17" s="206">
        <v>1</v>
      </c>
      <c r="G17" s="162">
        <v>1</v>
      </c>
      <c r="H17" s="113" t="s">
        <v>157</v>
      </c>
      <c r="J17" s="332" t="s">
        <v>7</v>
      </c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</row>
    <row r="18" spans="1:41" s="1" customFormat="1" ht="18" customHeight="1">
      <c r="A18" s="97" t="s">
        <v>58</v>
      </c>
      <c r="B18" s="344" t="s">
        <v>261</v>
      </c>
      <c r="C18" s="342">
        <v>0</v>
      </c>
      <c r="D18" s="343">
        <f>COUNTIF('MAG Gymnasts'!$M$5:$M$64,$E18)</f>
        <v>0</v>
      </c>
      <c r="E18" s="206">
        <v>2</v>
      </c>
      <c r="G18" s="162">
        <v>2</v>
      </c>
      <c r="H18" s="114" t="s">
        <v>158</v>
      </c>
      <c r="J18" s="332" t="s">
        <v>8</v>
      </c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</row>
    <row r="19" spans="1:41" s="1" customFormat="1" ht="18" customHeight="1">
      <c r="A19" s="97" t="s">
        <v>58</v>
      </c>
      <c r="B19" s="344" t="s">
        <v>295</v>
      </c>
      <c r="C19" s="342">
        <v>0</v>
      </c>
      <c r="D19" s="343">
        <f>COUNTIF('MAG Gymnasts'!$M$5:$M$64,$E19)</f>
        <v>0</v>
      </c>
      <c r="E19" s="206">
        <v>3</v>
      </c>
      <c r="G19" s="162">
        <v>3</v>
      </c>
      <c r="H19" s="114" t="s">
        <v>159</v>
      </c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</row>
    <row r="20" spans="1:41" s="1" customFormat="1" ht="18" customHeight="1">
      <c r="A20" s="97" t="s">
        <v>58</v>
      </c>
      <c r="B20" s="344" t="s">
        <v>296</v>
      </c>
      <c r="C20" s="342">
        <v>0</v>
      </c>
      <c r="D20" s="343">
        <f>COUNTIF('MAG Gymnasts'!$M$5:$M$64,$E20)</f>
        <v>0</v>
      </c>
      <c r="E20" s="206">
        <v>4</v>
      </c>
      <c r="G20" s="162">
        <v>4</v>
      </c>
      <c r="H20" s="114" t="s">
        <v>160</v>
      </c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</row>
    <row r="21" spans="1:41" s="1" customFormat="1" ht="18" customHeight="1">
      <c r="A21" s="97" t="s">
        <v>58</v>
      </c>
      <c r="B21" s="344" t="s">
        <v>297</v>
      </c>
      <c r="C21" s="342">
        <v>0</v>
      </c>
      <c r="D21" s="343">
        <f>COUNTIF('MAG Gymnasts'!$M$5:$M$64,$E21)</f>
        <v>0</v>
      </c>
      <c r="E21" s="206">
        <v>5</v>
      </c>
      <c r="G21" s="162">
        <v>5</v>
      </c>
      <c r="H21" s="114" t="s">
        <v>161</v>
      </c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</row>
    <row r="22" spans="1:41" s="1" customFormat="1" ht="18" customHeight="1">
      <c r="A22" s="97" t="s">
        <v>58</v>
      </c>
      <c r="B22" s="344" t="s">
        <v>298</v>
      </c>
      <c r="C22" s="342">
        <v>0</v>
      </c>
      <c r="D22" s="343">
        <f>COUNTIF('MAG Gymnasts'!$M$5:$M$64,$E22)</f>
        <v>0</v>
      </c>
      <c r="E22" s="206">
        <v>6</v>
      </c>
      <c r="G22" s="162">
        <v>6</v>
      </c>
      <c r="H22" s="114" t="s">
        <v>162</v>
      </c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</row>
    <row r="23" spans="1:41" s="1" customFormat="1" ht="18" customHeight="1">
      <c r="A23" s="97" t="s">
        <v>58</v>
      </c>
      <c r="B23" s="344"/>
      <c r="C23" s="342"/>
      <c r="D23" s="343">
        <f>COUNTIF('MAG Gymnasts'!$M$5:$M$64,$E23)</f>
        <v>0</v>
      </c>
      <c r="E23" s="206">
        <v>7</v>
      </c>
      <c r="G23" s="162">
        <v>7</v>
      </c>
      <c r="H23" s="114" t="s">
        <v>167</v>
      </c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</row>
    <row r="24" spans="1:41" s="1" customFormat="1" ht="18" customHeight="1">
      <c r="A24" s="97" t="s">
        <v>58</v>
      </c>
      <c r="B24" s="344"/>
      <c r="C24" s="342"/>
      <c r="D24" s="343">
        <f>COUNTIF('MAG Gymnasts'!$M$5:$M$64,$E24)</f>
        <v>0</v>
      </c>
      <c r="E24" s="206">
        <v>8</v>
      </c>
      <c r="G24" s="162">
        <v>8</v>
      </c>
      <c r="H24" s="114" t="s">
        <v>163</v>
      </c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</row>
    <row r="25" spans="1:41" s="1" customFormat="1" ht="18" customHeight="1" thickBot="1">
      <c r="A25" s="97" t="s">
        <v>58</v>
      </c>
      <c r="B25" s="344"/>
      <c r="C25" s="345"/>
      <c r="D25" s="346">
        <f>COUNTIF('MAG Gymnasts'!$M$5:$M$64,$E25)</f>
        <v>0</v>
      </c>
      <c r="E25" s="206">
        <v>9</v>
      </c>
      <c r="G25" s="162">
        <v>9</v>
      </c>
      <c r="H25" s="114" t="s">
        <v>170</v>
      </c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</row>
    <row r="26" spans="1:41" s="1" customFormat="1" ht="18" customHeight="1">
      <c r="G26" s="162">
        <v>10</v>
      </c>
      <c r="H26" s="114" t="s">
        <v>164</v>
      </c>
      <c r="AG26"/>
      <c r="AH26"/>
      <c r="AI26"/>
      <c r="AJ26"/>
      <c r="AK26"/>
      <c r="AL26"/>
      <c r="AM26"/>
    </row>
    <row r="27" spans="1:41" s="1" customFormat="1" ht="18" customHeight="1">
      <c r="B27" s="1" t="s">
        <v>279</v>
      </c>
      <c r="G27" s="162">
        <v>11</v>
      </c>
      <c r="H27" s="114" t="s">
        <v>165</v>
      </c>
      <c r="R27"/>
      <c r="S27"/>
      <c r="T27"/>
      <c r="U27"/>
      <c r="AG27"/>
      <c r="AH27"/>
      <c r="AI27"/>
      <c r="AJ27"/>
      <c r="AK27"/>
      <c r="AL27"/>
      <c r="AM27"/>
    </row>
    <row r="28" spans="1:41" s="1" customFormat="1" ht="18" customHeight="1">
      <c r="B28" s="1" t="s">
        <v>280</v>
      </c>
      <c r="G28" s="162">
        <v>12</v>
      </c>
      <c r="H28" s="115" t="s">
        <v>166</v>
      </c>
      <c r="AG28"/>
      <c r="AH28"/>
      <c r="AI28"/>
      <c r="AJ28"/>
      <c r="AK28"/>
      <c r="AL28"/>
      <c r="AM28"/>
    </row>
    <row r="29" spans="1:41" s="1" customFormat="1" ht="18" customHeight="1" thickBot="1">
      <c r="N29" s="29"/>
      <c r="Q29" s="50" t="s">
        <v>152</v>
      </c>
      <c r="AH29"/>
      <c r="AI29"/>
      <c r="AJ29"/>
      <c r="AK29"/>
      <c r="AL29"/>
      <c r="AM29"/>
    </row>
    <row r="30" spans="1:41" s="1" customFormat="1" ht="18" customHeight="1" thickBot="1">
      <c r="B30" s="1" t="s">
        <v>281</v>
      </c>
      <c r="M30" s="25" t="s">
        <v>189</v>
      </c>
      <c r="N30" s="370">
        <v>2019</v>
      </c>
      <c r="O30" s="1" t="s">
        <v>252</v>
      </c>
      <c r="AG30"/>
      <c r="AH30"/>
      <c r="AI30"/>
      <c r="AJ30"/>
      <c r="AK30"/>
      <c r="AL30"/>
      <c r="AM30"/>
    </row>
    <row r="31" spans="1:41" s="1" customFormat="1" ht="18" customHeight="1">
      <c r="K31" s="371" t="s">
        <v>364</v>
      </c>
      <c r="L31" s="105" t="s">
        <v>199</v>
      </c>
      <c r="M31" s="46"/>
      <c r="N31" s="101" t="s">
        <v>151</v>
      </c>
      <c r="O31" s="102">
        <f>N30-4</f>
        <v>2015</v>
      </c>
      <c r="P31" s="102">
        <f>O31-1</f>
        <v>2014</v>
      </c>
      <c r="Q31" s="102">
        <f>P31-1</f>
        <v>2013</v>
      </c>
      <c r="R31" s="102">
        <f t="shared" ref="R31:AF31" si="0">Q31-1</f>
        <v>2012</v>
      </c>
      <c r="S31" s="102">
        <f t="shared" si="0"/>
        <v>2011</v>
      </c>
      <c r="T31" s="102">
        <f t="shared" si="0"/>
        <v>2010</v>
      </c>
      <c r="U31" s="102">
        <f t="shared" si="0"/>
        <v>2009</v>
      </c>
      <c r="V31" s="102">
        <f t="shared" si="0"/>
        <v>2008</v>
      </c>
      <c r="W31" s="102">
        <f t="shared" si="0"/>
        <v>2007</v>
      </c>
      <c r="X31" s="102">
        <f t="shared" si="0"/>
        <v>2006</v>
      </c>
      <c r="Y31" s="102">
        <f t="shared" si="0"/>
        <v>2005</v>
      </c>
      <c r="Z31" s="102">
        <f t="shared" si="0"/>
        <v>2004</v>
      </c>
      <c r="AA31" s="102">
        <f t="shared" si="0"/>
        <v>2003</v>
      </c>
      <c r="AB31" s="102">
        <f t="shared" si="0"/>
        <v>2002</v>
      </c>
      <c r="AC31" s="102">
        <f t="shared" si="0"/>
        <v>2001</v>
      </c>
      <c r="AD31" s="102">
        <f t="shared" si="0"/>
        <v>2000</v>
      </c>
      <c r="AE31" s="102">
        <f t="shared" si="0"/>
        <v>1999</v>
      </c>
      <c r="AF31" s="102">
        <f t="shared" si="0"/>
        <v>1998</v>
      </c>
      <c r="AG31"/>
      <c r="AH31"/>
      <c r="AI31"/>
      <c r="AJ31"/>
      <c r="AK31"/>
      <c r="AL31"/>
      <c r="AM31"/>
      <c r="AN31"/>
      <c r="AO31"/>
    </row>
    <row r="32" spans="1:41" s="1" customFormat="1" ht="18" customHeight="1" thickBot="1">
      <c r="J32" s="329" t="s">
        <v>272</v>
      </c>
      <c r="K32" s="372" t="s">
        <v>365</v>
      </c>
      <c r="L32" s="106" t="s">
        <v>200</v>
      </c>
      <c r="M32" s="104" t="s">
        <v>201</v>
      </c>
      <c r="N32" s="166" t="str">
        <f>"Age at start of " &amp;$N$30&amp;":"</f>
        <v>Age at start of 2019:</v>
      </c>
      <c r="O32" s="14">
        <f>$N$30-O31-1</f>
        <v>3</v>
      </c>
      <c r="P32" s="14">
        <f>O32+1</f>
        <v>4</v>
      </c>
      <c r="Q32" s="14">
        <f t="shared" ref="Q32:AF32" si="1">P32+1</f>
        <v>5</v>
      </c>
      <c r="R32" s="14">
        <f t="shared" si="1"/>
        <v>6</v>
      </c>
      <c r="S32" s="14">
        <f t="shared" si="1"/>
        <v>7</v>
      </c>
      <c r="T32" s="14">
        <f t="shared" si="1"/>
        <v>8</v>
      </c>
      <c r="U32" s="14">
        <f t="shared" si="1"/>
        <v>9</v>
      </c>
      <c r="V32" s="14">
        <f t="shared" si="1"/>
        <v>10</v>
      </c>
      <c r="W32" s="14">
        <f t="shared" si="1"/>
        <v>11</v>
      </c>
      <c r="X32" s="14">
        <f t="shared" si="1"/>
        <v>12</v>
      </c>
      <c r="Y32" s="14">
        <f t="shared" si="1"/>
        <v>13</v>
      </c>
      <c r="Z32" s="14">
        <f t="shared" si="1"/>
        <v>14</v>
      </c>
      <c r="AA32" s="14">
        <f t="shared" si="1"/>
        <v>15</v>
      </c>
      <c r="AB32" s="14">
        <f t="shared" si="1"/>
        <v>16</v>
      </c>
      <c r="AC32" s="14">
        <f t="shared" si="1"/>
        <v>17</v>
      </c>
      <c r="AD32" s="14">
        <f t="shared" si="1"/>
        <v>18</v>
      </c>
      <c r="AE32" s="14">
        <f t="shared" si="1"/>
        <v>19</v>
      </c>
      <c r="AF32" s="14">
        <f t="shared" si="1"/>
        <v>20</v>
      </c>
      <c r="AG32"/>
      <c r="AH32"/>
      <c r="AI32"/>
      <c r="AJ32"/>
      <c r="AK32"/>
      <c r="AL32"/>
      <c r="AM32"/>
      <c r="AN32"/>
      <c r="AO32"/>
    </row>
    <row r="33" spans="1:43" s="1" customFormat="1" ht="18" customHeight="1">
      <c r="J33" s="373" t="s">
        <v>211</v>
      </c>
      <c r="K33" s="323">
        <v>3</v>
      </c>
      <c r="L33" s="105">
        <v>0</v>
      </c>
      <c r="M33" s="24" t="s">
        <v>239</v>
      </c>
      <c r="N33" s="259" t="s">
        <v>240</v>
      </c>
      <c r="O33" s="260" t="s">
        <v>78</v>
      </c>
      <c r="P33" s="260" t="s">
        <v>78</v>
      </c>
      <c r="Q33" s="260" t="s">
        <v>78</v>
      </c>
      <c r="R33" s="260" t="s">
        <v>78</v>
      </c>
      <c r="S33" s="260" t="s">
        <v>78</v>
      </c>
      <c r="T33" s="260" t="s">
        <v>78</v>
      </c>
      <c r="U33" s="260" t="s">
        <v>78</v>
      </c>
      <c r="V33" s="260" t="s">
        <v>78</v>
      </c>
      <c r="W33" s="260" t="s">
        <v>78</v>
      </c>
      <c r="X33" s="260" t="s">
        <v>78</v>
      </c>
      <c r="Y33" s="260" t="s">
        <v>78</v>
      </c>
      <c r="Z33" s="260" t="s">
        <v>78</v>
      </c>
      <c r="AA33" s="260" t="s">
        <v>78</v>
      </c>
      <c r="AB33" s="261"/>
      <c r="AC33" s="261"/>
      <c r="AD33" s="261"/>
      <c r="AE33" s="261"/>
      <c r="AF33" s="262"/>
      <c r="AG33"/>
      <c r="AH33"/>
      <c r="AI33"/>
      <c r="AJ33"/>
      <c r="AK33"/>
      <c r="AL33"/>
      <c r="AM33"/>
      <c r="AN33"/>
      <c r="AO33"/>
    </row>
    <row r="34" spans="1:43" s="1" customFormat="1" ht="18" customHeight="1">
      <c r="G34" s="6"/>
      <c r="J34" s="374" t="s">
        <v>212</v>
      </c>
      <c r="K34" s="324">
        <v>4</v>
      </c>
      <c r="L34" s="105">
        <v>0</v>
      </c>
      <c r="M34" s="24" t="s">
        <v>239</v>
      </c>
      <c r="N34" s="263" t="s">
        <v>241</v>
      </c>
      <c r="O34" s="200"/>
      <c r="P34" s="200"/>
      <c r="Q34" s="200"/>
      <c r="R34" s="200"/>
      <c r="S34" s="200"/>
      <c r="T34" s="200"/>
      <c r="U34" s="199" t="s">
        <v>78</v>
      </c>
      <c r="V34" s="199" t="s">
        <v>78</v>
      </c>
      <c r="W34" s="199" t="s">
        <v>78</v>
      </c>
      <c r="X34" s="199" t="s">
        <v>78</v>
      </c>
      <c r="Y34" s="199" t="s">
        <v>78</v>
      </c>
      <c r="Z34" s="199" t="s">
        <v>78</v>
      </c>
      <c r="AA34" s="199" t="s">
        <v>78</v>
      </c>
      <c r="AB34" s="199" t="s">
        <v>78</v>
      </c>
      <c r="AC34" s="199" t="s">
        <v>78</v>
      </c>
      <c r="AD34" s="199" t="s">
        <v>78</v>
      </c>
      <c r="AE34" s="199" t="s">
        <v>78</v>
      </c>
      <c r="AF34" s="199" t="s">
        <v>78</v>
      </c>
      <c r="AG34"/>
      <c r="AH34"/>
      <c r="AI34"/>
      <c r="AJ34"/>
      <c r="AK34"/>
      <c r="AL34"/>
      <c r="AM34"/>
      <c r="AN34"/>
      <c r="AO34"/>
    </row>
    <row r="35" spans="1:43" s="1" customFormat="1" ht="18" customHeight="1">
      <c r="G35" s="6"/>
      <c r="J35" s="374" t="s">
        <v>179</v>
      </c>
      <c r="K35" s="324">
        <v>5</v>
      </c>
      <c r="L35" s="105">
        <v>2</v>
      </c>
      <c r="M35" s="24" t="s">
        <v>239</v>
      </c>
      <c r="N35" s="263" t="s">
        <v>211</v>
      </c>
      <c r="O35" s="199" t="s">
        <v>78</v>
      </c>
      <c r="P35" s="199" t="s">
        <v>78</v>
      </c>
      <c r="Q35" s="199" t="s">
        <v>78</v>
      </c>
      <c r="R35" s="200"/>
      <c r="S35" s="200"/>
      <c r="T35" s="200"/>
      <c r="U35" s="200"/>
      <c r="V35" s="200"/>
      <c r="W35" s="200"/>
      <c r="X35" s="200"/>
      <c r="Y35" s="200"/>
      <c r="Z35" s="200"/>
      <c r="AA35" s="200"/>
      <c r="AB35" s="200"/>
      <c r="AC35" s="200"/>
      <c r="AD35" s="200"/>
      <c r="AE35" s="200"/>
      <c r="AF35" s="264"/>
      <c r="AG35"/>
      <c r="AH35"/>
      <c r="AI35"/>
      <c r="AJ35"/>
      <c r="AK35"/>
      <c r="AL35"/>
      <c r="AM35"/>
      <c r="AN35"/>
      <c r="AO35"/>
    </row>
    <row r="36" spans="1:43" s="1" customFormat="1" ht="18" customHeight="1" thickBot="1">
      <c r="G36" s="6"/>
      <c r="J36" s="374" t="s">
        <v>180</v>
      </c>
      <c r="K36" s="324">
        <v>6</v>
      </c>
      <c r="L36" s="107">
        <v>2</v>
      </c>
      <c r="M36" s="24" t="s">
        <v>239</v>
      </c>
      <c r="N36" s="266" t="s">
        <v>212</v>
      </c>
      <c r="O36" s="267" t="s">
        <v>78</v>
      </c>
      <c r="P36" s="267" t="s">
        <v>78</v>
      </c>
      <c r="Q36" s="267" t="s">
        <v>78</v>
      </c>
      <c r="R36" s="271"/>
      <c r="S36" s="271"/>
      <c r="T36" s="271"/>
      <c r="U36" s="271"/>
      <c r="V36" s="271"/>
      <c r="W36" s="271"/>
      <c r="X36" s="271"/>
      <c r="Y36" s="271"/>
      <c r="Z36" s="271"/>
      <c r="AA36" s="271"/>
      <c r="AB36" s="271"/>
      <c r="AC36" s="271"/>
      <c r="AD36" s="271"/>
      <c r="AE36" s="271"/>
      <c r="AF36" s="272"/>
      <c r="AG36"/>
      <c r="AH36"/>
      <c r="AI36"/>
      <c r="AJ36"/>
      <c r="AK36"/>
      <c r="AL36"/>
      <c r="AM36"/>
      <c r="AN36"/>
      <c r="AO36"/>
    </row>
    <row r="37" spans="1:43" s="1" customFormat="1" ht="18" customHeight="1">
      <c r="G37" s="6"/>
      <c r="J37" s="374" t="s">
        <v>181</v>
      </c>
      <c r="K37" s="324">
        <v>7</v>
      </c>
      <c r="L37" s="107">
        <v>3</v>
      </c>
      <c r="M37" s="24" t="s">
        <v>73</v>
      </c>
      <c r="N37" s="259" t="s">
        <v>179</v>
      </c>
      <c r="O37" s="260" t="s">
        <v>78</v>
      </c>
      <c r="P37" s="260" t="s">
        <v>78</v>
      </c>
      <c r="Q37" s="260" t="s">
        <v>78</v>
      </c>
      <c r="R37" s="273" t="s">
        <v>78</v>
      </c>
      <c r="S37" s="274">
        <v>2011</v>
      </c>
      <c r="T37" s="274">
        <v>2010</v>
      </c>
      <c r="U37" s="261">
        <f>U31</f>
        <v>2009</v>
      </c>
      <c r="V37" s="261">
        <f>V31</f>
        <v>2008</v>
      </c>
      <c r="W37" s="261">
        <v>2007</v>
      </c>
      <c r="X37" s="261">
        <v>2006</v>
      </c>
      <c r="Y37" s="261">
        <v>2005</v>
      </c>
      <c r="Z37" s="261">
        <v>2006</v>
      </c>
      <c r="AA37" s="261" t="s">
        <v>368</v>
      </c>
      <c r="AB37" s="261" t="str">
        <f t="shared" ref="AB37:AF37" si="2">AA37</f>
        <v>2003 &amp; before</v>
      </c>
      <c r="AC37" s="261" t="str">
        <f t="shared" si="2"/>
        <v>2003 &amp; before</v>
      </c>
      <c r="AD37" s="261" t="str">
        <f t="shared" si="2"/>
        <v>2003 &amp; before</v>
      </c>
      <c r="AE37" s="261" t="str">
        <f t="shared" si="2"/>
        <v>2003 &amp; before</v>
      </c>
      <c r="AF37" s="261" t="str">
        <f t="shared" si="2"/>
        <v>2003 &amp; before</v>
      </c>
      <c r="AG37"/>
      <c r="AH37" t="s">
        <v>361</v>
      </c>
      <c r="AI37"/>
      <c r="AJ37"/>
      <c r="AK37"/>
      <c r="AL37"/>
      <c r="AM37"/>
      <c r="AN37"/>
      <c r="AO37"/>
    </row>
    <row r="38" spans="1:43" s="1" customFormat="1" ht="18" customHeight="1">
      <c r="G38" s="6"/>
      <c r="J38" s="374" t="s">
        <v>182</v>
      </c>
      <c r="K38" s="324">
        <v>8</v>
      </c>
      <c r="L38" s="107">
        <v>3</v>
      </c>
      <c r="M38" s="24" t="s">
        <v>73</v>
      </c>
      <c r="N38" s="263" t="s">
        <v>180</v>
      </c>
      <c r="O38" s="199" t="s">
        <v>78</v>
      </c>
      <c r="P38" s="199" t="s">
        <v>78</v>
      </c>
      <c r="Q38" s="199" t="s">
        <v>78</v>
      </c>
      <c r="R38" s="201" t="s">
        <v>78</v>
      </c>
      <c r="S38" s="201" t="s">
        <v>78</v>
      </c>
      <c r="T38" s="385" t="s">
        <v>371</v>
      </c>
      <c r="U38" s="385" t="s">
        <v>371</v>
      </c>
      <c r="V38" s="385" t="s">
        <v>371</v>
      </c>
      <c r="W38" s="197" t="s">
        <v>369</v>
      </c>
      <c r="X38" s="197" t="s">
        <v>369</v>
      </c>
      <c r="Y38" s="197" t="s">
        <v>369</v>
      </c>
      <c r="Z38" s="197" t="s">
        <v>369</v>
      </c>
      <c r="AA38" s="197" t="s">
        <v>369</v>
      </c>
      <c r="AB38" s="197" t="s">
        <v>369</v>
      </c>
      <c r="AC38" s="197" t="s">
        <v>369</v>
      </c>
      <c r="AD38" s="197" t="s">
        <v>369</v>
      </c>
      <c r="AE38" s="197" t="s">
        <v>369</v>
      </c>
      <c r="AF38" s="197" t="s">
        <v>369</v>
      </c>
      <c r="AG38"/>
      <c r="AH38" t="s">
        <v>361</v>
      </c>
      <c r="AI38"/>
      <c r="AJ38"/>
      <c r="AK38"/>
      <c r="AL38"/>
      <c r="AM38"/>
      <c r="AN38"/>
      <c r="AO38"/>
    </row>
    <row r="39" spans="1:43" s="1" customFormat="1" ht="18" customHeight="1">
      <c r="G39" s="6"/>
      <c r="J39" s="374" t="s">
        <v>183</v>
      </c>
      <c r="K39" s="324">
        <v>9</v>
      </c>
      <c r="L39" s="107">
        <v>3</v>
      </c>
      <c r="M39" s="24" t="s">
        <v>73</v>
      </c>
      <c r="N39" s="263" t="s">
        <v>181</v>
      </c>
      <c r="O39" s="199" t="s">
        <v>78</v>
      </c>
      <c r="P39" s="199" t="s">
        <v>78</v>
      </c>
      <c r="Q39" s="199" t="s">
        <v>78</v>
      </c>
      <c r="R39" s="201" t="s">
        <v>78</v>
      </c>
      <c r="S39" s="201" t="s">
        <v>78</v>
      </c>
      <c r="T39" s="198" t="s">
        <v>370</v>
      </c>
      <c r="U39" s="198" t="str">
        <f>T39</f>
        <v>2010 &amp; before</v>
      </c>
      <c r="V39" s="198" t="str">
        <f>U39</f>
        <v>2010 &amp; before</v>
      </c>
      <c r="W39" s="198" t="str">
        <f t="shared" ref="W39:AF39" si="3">V39</f>
        <v>2010 &amp; before</v>
      </c>
      <c r="X39" s="198" t="str">
        <f t="shared" si="3"/>
        <v>2010 &amp; before</v>
      </c>
      <c r="Y39" s="198" t="str">
        <f t="shared" si="3"/>
        <v>2010 &amp; before</v>
      </c>
      <c r="Z39" s="198" t="str">
        <f t="shared" si="3"/>
        <v>2010 &amp; before</v>
      </c>
      <c r="AA39" s="198" t="str">
        <f t="shared" si="3"/>
        <v>2010 &amp; before</v>
      </c>
      <c r="AB39" s="198" t="str">
        <f t="shared" si="3"/>
        <v>2010 &amp; before</v>
      </c>
      <c r="AC39" s="198" t="str">
        <f t="shared" si="3"/>
        <v>2010 &amp; before</v>
      </c>
      <c r="AD39" s="198" t="str">
        <f t="shared" si="3"/>
        <v>2010 &amp; before</v>
      </c>
      <c r="AE39" s="198" t="str">
        <f t="shared" si="3"/>
        <v>2010 &amp; before</v>
      </c>
      <c r="AF39" s="198" t="str">
        <f t="shared" si="3"/>
        <v>2010 &amp; before</v>
      </c>
      <c r="AG39"/>
      <c r="AH39" t="s">
        <v>361</v>
      </c>
      <c r="AI39"/>
      <c r="AJ39"/>
      <c r="AK39"/>
      <c r="AL39"/>
      <c r="AM39"/>
      <c r="AN39"/>
      <c r="AO39"/>
    </row>
    <row r="40" spans="1:43">
      <c r="A40" s="1"/>
      <c r="B40" s="1"/>
      <c r="C40" s="1"/>
      <c r="D40" s="1"/>
      <c r="E40" s="1"/>
      <c r="F40" s="1"/>
      <c r="G40" s="6"/>
      <c r="H40" s="1"/>
      <c r="I40" s="1"/>
      <c r="J40" s="374" t="s">
        <v>184</v>
      </c>
      <c r="K40" s="324">
        <v>10</v>
      </c>
      <c r="L40" s="107">
        <v>3</v>
      </c>
      <c r="M40" s="24" t="s">
        <v>73</v>
      </c>
      <c r="N40" s="263" t="s">
        <v>182</v>
      </c>
      <c r="O40" s="199" t="s">
        <v>78</v>
      </c>
      <c r="P40" s="199" t="s">
        <v>78</v>
      </c>
      <c r="Q40" s="199" t="s">
        <v>78</v>
      </c>
      <c r="R40" s="201" t="s">
        <v>78</v>
      </c>
      <c r="S40" s="201" t="s">
        <v>78</v>
      </c>
      <c r="T40" s="197" t="s">
        <v>372</v>
      </c>
      <c r="U40" s="197" t="s">
        <v>372</v>
      </c>
      <c r="V40" s="197" t="s">
        <v>372</v>
      </c>
      <c r="W40" s="197" t="s">
        <v>372</v>
      </c>
      <c r="X40" s="197" t="s">
        <v>369</v>
      </c>
      <c r="Y40" s="368" t="s">
        <v>373</v>
      </c>
      <c r="Z40" s="368" t="s">
        <v>369</v>
      </c>
      <c r="AA40" s="368" t="s">
        <v>369</v>
      </c>
      <c r="AB40" s="368" t="s">
        <v>369</v>
      </c>
      <c r="AC40" s="368" t="s">
        <v>369</v>
      </c>
      <c r="AD40" s="368" t="s">
        <v>369</v>
      </c>
      <c r="AE40" s="368" t="s">
        <v>369</v>
      </c>
      <c r="AF40" s="368" t="s">
        <v>369</v>
      </c>
      <c r="AH40" t="s">
        <v>361</v>
      </c>
      <c r="AP40" s="1"/>
      <c r="AQ40" s="1"/>
    </row>
    <row r="41" spans="1:43">
      <c r="A41" s="1"/>
      <c r="B41" s="1"/>
      <c r="C41" s="1"/>
      <c r="D41" s="1"/>
      <c r="E41" s="1"/>
      <c r="F41" s="1"/>
      <c r="G41" s="6"/>
      <c r="H41" s="1"/>
      <c r="I41" s="1"/>
      <c r="J41" s="374" t="s">
        <v>245</v>
      </c>
      <c r="K41" s="324">
        <v>11</v>
      </c>
      <c r="L41" s="107">
        <v>3</v>
      </c>
      <c r="M41" s="24" t="s">
        <v>73</v>
      </c>
      <c r="N41" s="263" t="s">
        <v>183</v>
      </c>
      <c r="O41" s="199" t="s">
        <v>78</v>
      </c>
      <c r="P41" s="199" t="s">
        <v>78</v>
      </c>
      <c r="Q41" s="199" t="s">
        <v>78</v>
      </c>
      <c r="R41" s="201" t="s">
        <v>78</v>
      </c>
      <c r="S41" s="201" t="s">
        <v>78</v>
      </c>
      <c r="T41" s="197" t="s">
        <v>372</v>
      </c>
      <c r="U41" s="197" t="s">
        <v>372</v>
      </c>
      <c r="V41" s="197" t="s">
        <v>372</v>
      </c>
      <c r="W41" s="197" t="s">
        <v>372</v>
      </c>
      <c r="X41" s="197" t="s">
        <v>369</v>
      </c>
      <c r="Y41" s="368" t="s">
        <v>373</v>
      </c>
      <c r="Z41" s="368" t="s">
        <v>369</v>
      </c>
      <c r="AA41" s="368" t="s">
        <v>369</v>
      </c>
      <c r="AB41" s="368" t="s">
        <v>369</v>
      </c>
      <c r="AC41" s="368" t="s">
        <v>369</v>
      </c>
      <c r="AD41" s="368" t="s">
        <v>369</v>
      </c>
      <c r="AE41" s="368" t="s">
        <v>369</v>
      </c>
      <c r="AF41" s="368" t="s">
        <v>369</v>
      </c>
      <c r="AH41" t="s">
        <v>361</v>
      </c>
    </row>
    <row r="42" spans="1:43">
      <c r="A42" s="1"/>
      <c r="B42" s="1"/>
      <c r="C42" s="1"/>
      <c r="D42" s="1"/>
      <c r="E42" s="1"/>
      <c r="F42" s="1"/>
      <c r="G42" s="6"/>
      <c r="H42" s="1"/>
      <c r="I42" s="1"/>
      <c r="J42" s="374" t="s">
        <v>242</v>
      </c>
      <c r="K42" s="324">
        <v>12</v>
      </c>
      <c r="L42" s="107">
        <v>4</v>
      </c>
      <c r="M42" s="190" t="s">
        <v>73</v>
      </c>
      <c r="N42" s="263" t="s">
        <v>184</v>
      </c>
      <c r="O42" s="199" t="s">
        <v>78</v>
      </c>
      <c r="P42" s="199" t="s">
        <v>78</v>
      </c>
      <c r="Q42" s="199" t="s">
        <v>78</v>
      </c>
      <c r="R42" s="201" t="s">
        <v>78</v>
      </c>
      <c r="S42" s="201" t="s">
        <v>78</v>
      </c>
      <c r="T42" s="197" t="s">
        <v>372</v>
      </c>
      <c r="U42" s="197" t="s">
        <v>372</v>
      </c>
      <c r="V42" s="197" t="s">
        <v>372</v>
      </c>
      <c r="W42" s="197" t="s">
        <v>372</v>
      </c>
      <c r="X42" s="197" t="s">
        <v>369</v>
      </c>
      <c r="Y42" s="368" t="s">
        <v>373</v>
      </c>
      <c r="Z42" s="368" t="s">
        <v>369</v>
      </c>
      <c r="AA42" s="368" t="s">
        <v>369</v>
      </c>
      <c r="AB42" s="368" t="s">
        <v>369</v>
      </c>
      <c r="AC42" s="368" t="s">
        <v>369</v>
      </c>
      <c r="AD42" s="368" t="s">
        <v>369</v>
      </c>
      <c r="AE42" s="368" t="s">
        <v>369</v>
      </c>
      <c r="AF42" s="368" t="s">
        <v>369</v>
      </c>
      <c r="AH42" t="s">
        <v>361</v>
      </c>
      <c r="AI42" s="1"/>
    </row>
    <row r="43" spans="1:43" ht="16.5" thickBot="1">
      <c r="A43" s="1"/>
      <c r="B43" s="1"/>
      <c r="C43" s="1"/>
      <c r="D43" s="1"/>
      <c r="E43" s="1"/>
      <c r="F43" s="1"/>
      <c r="G43" s="6"/>
      <c r="H43" s="1"/>
      <c r="I43" s="1"/>
      <c r="J43" s="374" t="s">
        <v>185</v>
      </c>
      <c r="K43" s="324">
        <v>13</v>
      </c>
      <c r="L43" s="107">
        <v>4</v>
      </c>
      <c r="M43" s="24" t="s">
        <v>73</v>
      </c>
      <c r="N43" s="266" t="s">
        <v>245</v>
      </c>
      <c r="O43" s="267" t="s">
        <v>78</v>
      </c>
      <c r="P43" s="267" t="s">
        <v>78</v>
      </c>
      <c r="Q43" s="267" t="s">
        <v>78</v>
      </c>
      <c r="R43" s="268" t="s">
        <v>78</v>
      </c>
      <c r="S43" s="268" t="s">
        <v>78</v>
      </c>
      <c r="T43" s="268" t="s">
        <v>78</v>
      </c>
      <c r="U43" s="268" t="s">
        <v>78</v>
      </c>
      <c r="V43" s="268" t="s">
        <v>78</v>
      </c>
      <c r="W43" s="268" t="s">
        <v>78</v>
      </c>
      <c r="X43" s="268" t="s">
        <v>78</v>
      </c>
      <c r="Y43" s="275" t="str">
        <f>Y31&amp;" &amp; before"</f>
        <v>2005 &amp; before</v>
      </c>
      <c r="Z43" s="275" t="str">
        <f>Y43</f>
        <v>2005 &amp; before</v>
      </c>
      <c r="AA43" s="275" t="str">
        <f t="shared" ref="AA43:AF43" si="4">Z43</f>
        <v>2005 &amp; before</v>
      </c>
      <c r="AB43" s="275" t="str">
        <f t="shared" si="4"/>
        <v>2005 &amp; before</v>
      </c>
      <c r="AC43" s="275" t="str">
        <f t="shared" si="4"/>
        <v>2005 &amp; before</v>
      </c>
      <c r="AD43" s="275" t="str">
        <f t="shared" si="4"/>
        <v>2005 &amp; before</v>
      </c>
      <c r="AE43" s="275" t="str">
        <f t="shared" si="4"/>
        <v>2005 &amp; before</v>
      </c>
      <c r="AF43" s="275" t="str">
        <f t="shared" si="4"/>
        <v>2005 &amp; before</v>
      </c>
      <c r="AH43" t="s">
        <v>361</v>
      </c>
    </row>
    <row r="44" spans="1:43">
      <c r="A44" s="1"/>
      <c r="B44" s="1"/>
      <c r="C44" s="1"/>
      <c r="D44" s="1"/>
      <c r="E44" s="1"/>
      <c r="F44" s="1"/>
      <c r="G44" s="6"/>
      <c r="H44" s="1"/>
      <c r="I44" s="1"/>
      <c r="J44" s="374" t="s">
        <v>243</v>
      </c>
      <c r="K44" s="324">
        <v>14</v>
      </c>
      <c r="L44" s="107">
        <v>4</v>
      </c>
      <c r="M44" s="24" t="s">
        <v>74</v>
      </c>
      <c r="N44" s="259" t="s">
        <v>242</v>
      </c>
      <c r="O44" s="260" t="s">
        <v>78</v>
      </c>
      <c r="P44" s="260" t="s">
        <v>78</v>
      </c>
      <c r="Q44" s="260" t="s">
        <v>78</v>
      </c>
      <c r="R44" s="273" t="s">
        <v>78</v>
      </c>
      <c r="S44" s="273" t="s">
        <v>78</v>
      </c>
      <c r="T44" s="273" t="s">
        <v>78</v>
      </c>
      <c r="U44" s="273" t="s">
        <v>78</v>
      </c>
      <c r="V44" s="276" t="str">
        <f>V31&amp;"-"&amp;X31</f>
        <v>2008-2006</v>
      </c>
      <c r="W44" s="276" t="str">
        <f>V44</f>
        <v>2008-2006</v>
      </c>
      <c r="X44" s="276" t="str">
        <f>W44</f>
        <v>2008-2006</v>
      </c>
      <c r="Y44" s="273" t="s">
        <v>78</v>
      </c>
      <c r="Z44" s="273" t="s">
        <v>78</v>
      </c>
      <c r="AA44" s="273" t="s">
        <v>78</v>
      </c>
      <c r="AB44" s="273" t="s">
        <v>78</v>
      </c>
      <c r="AC44" s="273" t="s">
        <v>78</v>
      </c>
      <c r="AD44" s="273" t="s">
        <v>78</v>
      </c>
      <c r="AE44" s="273" t="s">
        <v>78</v>
      </c>
      <c r="AF44" s="277" t="s">
        <v>78</v>
      </c>
      <c r="AH44" t="s">
        <v>361</v>
      </c>
    </row>
    <row r="45" spans="1:43">
      <c r="A45" s="1"/>
      <c r="B45" s="1"/>
      <c r="C45" s="1"/>
      <c r="D45" s="1"/>
      <c r="E45" s="1"/>
      <c r="F45" s="1"/>
      <c r="G45" s="6"/>
      <c r="H45" s="1"/>
      <c r="I45" s="1"/>
      <c r="J45" s="374" t="s">
        <v>244</v>
      </c>
      <c r="K45" s="324">
        <v>15</v>
      </c>
      <c r="L45" s="107">
        <v>4</v>
      </c>
      <c r="M45" s="24" t="s">
        <v>74</v>
      </c>
      <c r="N45" s="263" t="s">
        <v>185</v>
      </c>
      <c r="O45" s="199" t="s">
        <v>78</v>
      </c>
      <c r="P45" s="199" t="s">
        <v>78</v>
      </c>
      <c r="Q45" s="199" t="s">
        <v>78</v>
      </c>
      <c r="R45" s="201" t="s">
        <v>78</v>
      </c>
      <c r="S45" s="201" t="s">
        <v>78</v>
      </c>
      <c r="T45" s="201" t="s">
        <v>78</v>
      </c>
      <c r="U45" s="201" t="s">
        <v>78</v>
      </c>
      <c r="V45" s="201" t="s">
        <v>78</v>
      </c>
      <c r="W45" s="255" t="str">
        <f>W31&amp;"-"&amp;Z31</f>
        <v>2007-2004</v>
      </c>
      <c r="X45" s="255" t="str">
        <f>W45</f>
        <v>2007-2004</v>
      </c>
      <c r="Y45" s="255" t="str">
        <f t="shared" ref="Y45:Z45" si="5">X45</f>
        <v>2007-2004</v>
      </c>
      <c r="Z45" s="255" t="str">
        <f t="shared" si="5"/>
        <v>2007-2004</v>
      </c>
      <c r="AA45" s="256" t="str">
        <f>AA31&amp;" &amp; before"</f>
        <v>2003 &amp; before</v>
      </c>
      <c r="AB45" s="257" t="str">
        <f>AA45</f>
        <v>2003 &amp; before</v>
      </c>
      <c r="AC45" s="257" t="str">
        <f t="shared" ref="AC45:AF45" si="6">AB45</f>
        <v>2003 &amp; before</v>
      </c>
      <c r="AD45" s="257" t="str">
        <f t="shared" si="6"/>
        <v>2003 &amp; before</v>
      </c>
      <c r="AE45" s="257" t="str">
        <f t="shared" si="6"/>
        <v>2003 &amp; before</v>
      </c>
      <c r="AF45" s="257" t="str">
        <f t="shared" si="6"/>
        <v>2003 &amp; before</v>
      </c>
      <c r="AH45" t="s">
        <v>361</v>
      </c>
    </row>
    <row r="46" spans="1:43">
      <c r="A46" s="1"/>
      <c r="B46" s="1"/>
      <c r="C46" s="1"/>
      <c r="D46" s="1"/>
      <c r="E46" s="1"/>
      <c r="F46" s="1"/>
      <c r="G46" s="6"/>
      <c r="H46" s="1"/>
      <c r="I46" s="1"/>
      <c r="J46" s="374" t="s">
        <v>186</v>
      </c>
      <c r="K46" s="324">
        <v>16</v>
      </c>
      <c r="L46" s="107">
        <v>5</v>
      </c>
      <c r="M46" s="24" t="s">
        <v>178</v>
      </c>
      <c r="N46" s="263" t="s">
        <v>243</v>
      </c>
      <c r="O46" s="199" t="s">
        <v>78</v>
      </c>
      <c r="P46" s="199" t="s">
        <v>78</v>
      </c>
      <c r="Q46" s="199" t="s">
        <v>78</v>
      </c>
      <c r="R46" s="201" t="s">
        <v>78</v>
      </c>
      <c r="S46" s="201" t="s">
        <v>78</v>
      </c>
      <c r="T46" s="258"/>
      <c r="U46" s="258"/>
      <c r="V46" s="258"/>
      <c r="W46" s="201" t="s">
        <v>78</v>
      </c>
      <c r="X46" s="201" t="s">
        <v>78</v>
      </c>
      <c r="Y46" s="201" t="s">
        <v>78</v>
      </c>
      <c r="Z46" s="201" t="s">
        <v>78</v>
      </c>
      <c r="AA46" s="201" t="s">
        <v>78</v>
      </c>
      <c r="AB46" s="201" t="s">
        <v>78</v>
      </c>
      <c r="AC46" s="201" t="s">
        <v>78</v>
      </c>
      <c r="AD46" s="201" t="s">
        <v>78</v>
      </c>
      <c r="AE46" s="201" t="s">
        <v>78</v>
      </c>
      <c r="AF46" s="265" t="s">
        <v>78</v>
      </c>
      <c r="AI46" s="3"/>
    </row>
    <row r="47" spans="1:43">
      <c r="A47" s="1"/>
      <c r="B47" s="1"/>
      <c r="C47" s="1"/>
      <c r="D47" s="1"/>
      <c r="E47" s="1"/>
      <c r="F47" s="1"/>
      <c r="G47" s="6"/>
      <c r="H47" s="1"/>
      <c r="I47" s="1"/>
      <c r="J47" s="374" t="s">
        <v>187</v>
      </c>
      <c r="K47" s="324">
        <v>17</v>
      </c>
      <c r="L47" s="107">
        <v>5</v>
      </c>
      <c r="M47" s="24" t="s">
        <v>178</v>
      </c>
      <c r="N47" s="263" t="s">
        <v>244</v>
      </c>
      <c r="O47" s="199" t="s">
        <v>78</v>
      </c>
      <c r="P47" s="199" t="s">
        <v>78</v>
      </c>
      <c r="Q47" s="199" t="s">
        <v>78</v>
      </c>
      <c r="R47" s="201" t="s">
        <v>78</v>
      </c>
      <c r="S47" s="201" t="s">
        <v>78</v>
      </c>
      <c r="T47" s="201" t="s">
        <v>78</v>
      </c>
      <c r="U47" s="258"/>
      <c r="V47" s="258"/>
      <c r="W47" s="201" t="s">
        <v>78</v>
      </c>
      <c r="X47" s="201" t="s">
        <v>78</v>
      </c>
      <c r="Y47" s="201" t="s">
        <v>78</v>
      </c>
      <c r="Z47" s="201" t="s">
        <v>78</v>
      </c>
      <c r="AA47" s="201" t="s">
        <v>78</v>
      </c>
      <c r="AB47" s="201" t="s">
        <v>78</v>
      </c>
      <c r="AC47" s="201" t="s">
        <v>78</v>
      </c>
      <c r="AD47" s="201" t="s">
        <v>78</v>
      </c>
      <c r="AE47" s="201" t="s">
        <v>78</v>
      </c>
      <c r="AF47" s="265" t="s">
        <v>78</v>
      </c>
      <c r="AI47" s="3"/>
    </row>
    <row r="48" spans="1:43">
      <c r="A48" s="1"/>
      <c r="B48" s="1"/>
      <c r="C48" s="1"/>
      <c r="D48" s="1"/>
      <c r="E48" s="1"/>
      <c r="F48" s="1"/>
      <c r="G48" s="6"/>
      <c r="H48" s="1"/>
      <c r="I48" s="1"/>
      <c r="J48" s="374" t="s">
        <v>188</v>
      </c>
      <c r="K48" s="324">
        <v>18</v>
      </c>
      <c r="L48" s="107">
        <v>6</v>
      </c>
      <c r="M48" s="24" t="s">
        <v>74</v>
      </c>
      <c r="N48" s="263" t="s">
        <v>186</v>
      </c>
      <c r="O48" s="199" t="s">
        <v>78</v>
      </c>
      <c r="P48" s="199" t="s">
        <v>78</v>
      </c>
      <c r="Q48" s="199" t="s">
        <v>78</v>
      </c>
      <c r="R48" s="201" t="s">
        <v>78</v>
      </c>
      <c r="S48" s="201" t="s">
        <v>78</v>
      </c>
      <c r="T48" s="201" t="s">
        <v>78</v>
      </c>
      <c r="U48" s="201" t="s">
        <v>78</v>
      </c>
      <c r="V48" s="202"/>
      <c r="W48" s="202"/>
      <c r="X48" s="202"/>
      <c r="Y48" s="201" t="s">
        <v>78</v>
      </c>
      <c r="Z48" s="201" t="s">
        <v>78</v>
      </c>
      <c r="AA48" s="201" t="s">
        <v>78</v>
      </c>
      <c r="AB48" s="201" t="s">
        <v>78</v>
      </c>
      <c r="AC48" s="201" t="s">
        <v>78</v>
      </c>
      <c r="AD48" s="201" t="s">
        <v>78</v>
      </c>
      <c r="AE48" s="201" t="s">
        <v>78</v>
      </c>
      <c r="AF48" s="265" t="s">
        <v>78</v>
      </c>
      <c r="AI48" s="3"/>
    </row>
    <row r="49" spans="1:35">
      <c r="A49" s="1"/>
      <c r="B49" s="1"/>
      <c r="C49" s="1"/>
      <c r="D49" s="1"/>
      <c r="E49" s="1"/>
      <c r="F49" s="1"/>
      <c r="G49" s="6"/>
      <c r="H49" s="1"/>
      <c r="I49" s="1"/>
      <c r="J49" s="374"/>
      <c r="K49" s="324"/>
      <c r="L49" s="107">
        <v>6</v>
      </c>
      <c r="M49" s="24" t="s">
        <v>74</v>
      </c>
      <c r="N49" s="263" t="s">
        <v>187</v>
      </c>
      <c r="O49" s="199" t="s">
        <v>78</v>
      </c>
      <c r="P49" s="199" t="s">
        <v>78</v>
      </c>
      <c r="Q49" s="199" t="s">
        <v>78</v>
      </c>
      <c r="R49" s="201" t="s">
        <v>78</v>
      </c>
      <c r="S49" s="201" t="s">
        <v>78</v>
      </c>
      <c r="T49" s="201" t="s">
        <v>78</v>
      </c>
      <c r="U49" s="201" t="s">
        <v>78</v>
      </c>
      <c r="V49" s="201" t="s">
        <v>78</v>
      </c>
      <c r="W49" s="202"/>
      <c r="X49" s="202"/>
      <c r="Y49" s="202"/>
      <c r="Z49" s="202"/>
      <c r="AA49" s="201" t="s">
        <v>78</v>
      </c>
      <c r="AB49" s="201" t="s">
        <v>78</v>
      </c>
      <c r="AC49" s="201" t="s">
        <v>78</v>
      </c>
      <c r="AD49" s="201" t="s">
        <v>78</v>
      </c>
      <c r="AE49" s="201" t="s">
        <v>78</v>
      </c>
      <c r="AF49" s="265" t="s">
        <v>78</v>
      </c>
      <c r="AI49" s="3"/>
    </row>
    <row r="50" spans="1:35" ht="16.5" thickBot="1">
      <c r="A50" s="1"/>
      <c r="B50" s="1"/>
      <c r="C50" s="1"/>
      <c r="D50" s="1"/>
      <c r="E50" s="1"/>
      <c r="F50" s="1"/>
      <c r="G50" s="6"/>
      <c r="H50" s="1"/>
      <c r="I50" s="1"/>
      <c r="J50" s="375"/>
      <c r="K50" s="325"/>
      <c r="L50" s="107">
        <v>6</v>
      </c>
      <c r="M50" s="24" t="s">
        <v>74</v>
      </c>
      <c r="N50" s="266" t="s">
        <v>188</v>
      </c>
      <c r="O50" s="267" t="s">
        <v>78</v>
      </c>
      <c r="P50" s="267" t="s">
        <v>78</v>
      </c>
      <c r="Q50" s="267" t="s">
        <v>78</v>
      </c>
      <c r="R50" s="268" t="s">
        <v>78</v>
      </c>
      <c r="S50" s="268" t="s">
        <v>78</v>
      </c>
      <c r="T50" s="268" t="s">
        <v>78</v>
      </c>
      <c r="U50" s="268" t="s">
        <v>78</v>
      </c>
      <c r="V50" s="268" t="s">
        <v>78</v>
      </c>
      <c r="W50" s="268" t="s">
        <v>78</v>
      </c>
      <c r="X50" s="268" t="s">
        <v>78</v>
      </c>
      <c r="Y50" s="269"/>
      <c r="Z50" s="269"/>
      <c r="AA50" s="269"/>
      <c r="AB50" s="269"/>
      <c r="AC50" s="269"/>
      <c r="AD50" s="269"/>
      <c r="AE50" s="269"/>
      <c r="AF50" s="270"/>
      <c r="AI50" s="3"/>
    </row>
    <row r="51" spans="1:35">
      <c r="C51" s="1"/>
      <c r="D51" s="1"/>
      <c r="E51" s="1"/>
      <c r="F51" s="1"/>
      <c r="G51" s="6"/>
      <c r="H51" s="1"/>
      <c r="I51" s="1"/>
      <c r="J51" s="1"/>
      <c r="K51" s="1"/>
      <c r="L51" s="108"/>
      <c r="M51" s="24"/>
      <c r="AI51" s="3"/>
    </row>
    <row r="52" spans="1:35">
      <c r="C52" s="1"/>
      <c r="D52" s="1"/>
      <c r="E52" s="1"/>
      <c r="F52" s="1"/>
      <c r="G52" s="6"/>
      <c r="H52" s="1"/>
      <c r="I52" s="1"/>
      <c r="J52" s="1"/>
      <c r="K52" s="1"/>
      <c r="L52" s="108"/>
      <c r="M52" s="24"/>
      <c r="AI52" s="3"/>
    </row>
    <row r="53" spans="1:35">
      <c r="C53" s="1"/>
      <c r="D53" s="1"/>
      <c r="E53" s="1"/>
      <c r="F53" s="1"/>
      <c r="G53" s="6"/>
      <c r="H53" s="1"/>
      <c r="I53" s="1"/>
      <c r="J53" s="1"/>
      <c r="K53" s="1"/>
      <c r="L53" s="108"/>
      <c r="M53" s="25"/>
      <c r="AI53" s="3"/>
    </row>
    <row r="54" spans="1:35">
      <c r="C54" s="1"/>
      <c r="D54" s="1"/>
      <c r="E54" s="1"/>
      <c r="F54" s="1"/>
      <c r="G54" s="6"/>
      <c r="H54" s="1"/>
      <c r="I54" s="1"/>
      <c r="J54" s="1"/>
      <c r="K54" s="371" t="s">
        <v>364</v>
      </c>
      <c r="L54" s="105" t="s">
        <v>199</v>
      </c>
      <c r="M54" s="25"/>
      <c r="N54" s="1"/>
      <c r="O54" s="1" t="s">
        <v>252</v>
      </c>
      <c r="P54" s="2"/>
      <c r="Q54" s="2"/>
      <c r="R54" s="1"/>
      <c r="S54" s="1"/>
      <c r="T54" s="1"/>
      <c r="U54" s="369" t="s">
        <v>251</v>
      </c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H54" s="1"/>
      <c r="AI54" s="3"/>
    </row>
    <row r="55" spans="1:35" ht="16.5" thickBot="1">
      <c r="C55" s="1"/>
      <c r="D55" s="1"/>
      <c r="E55" s="1"/>
      <c r="F55" s="1"/>
      <c r="G55" s="6"/>
      <c r="H55" s="1"/>
      <c r="I55" s="1"/>
      <c r="J55" s="329" t="s">
        <v>273</v>
      </c>
      <c r="K55" s="372" t="s">
        <v>365</v>
      </c>
      <c r="L55" s="106" t="s">
        <v>200</v>
      </c>
      <c r="M55" s="25"/>
      <c r="N55" s="23" t="s">
        <v>18</v>
      </c>
      <c r="O55" s="14">
        <f>O32</f>
        <v>3</v>
      </c>
      <c r="P55" s="14">
        <f t="shared" ref="P55:AF55" si="7">P32</f>
        <v>4</v>
      </c>
      <c r="Q55" s="14">
        <f t="shared" si="7"/>
        <v>5</v>
      </c>
      <c r="R55" s="14">
        <f t="shared" si="7"/>
        <v>6</v>
      </c>
      <c r="S55" s="14">
        <f t="shared" si="7"/>
        <v>7</v>
      </c>
      <c r="T55" s="14">
        <f t="shared" si="7"/>
        <v>8</v>
      </c>
      <c r="U55" s="14">
        <f t="shared" si="7"/>
        <v>9</v>
      </c>
      <c r="V55" s="14">
        <f t="shared" si="7"/>
        <v>10</v>
      </c>
      <c r="W55" s="14">
        <f t="shared" si="7"/>
        <v>11</v>
      </c>
      <c r="X55" s="14">
        <f t="shared" si="7"/>
        <v>12</v>
      </c>
      <c r="Y55" s="14">
        <f t="shared" si="7"/>
        <v>13</v>
      </c>
      <c r="Z55" s="14">
        <f t="shared" si="7"/>
        <v>14</v>
      </c>
      <c r="AA55" s="14">
        <f t="shared" si="7"/>
        <v>15</v>
      </c>
      <c r="AB55" s="14">
        <f t="shared" si="7"/>
        <v>16</v>
      </c>
      <c r="AC55" s="14">
        <f t="shared" si="7"/>
        <v>17</v>
      </c>
      <c r="AD55" s="14">
        <f t="shared" si="7"/>
        <v>18</v>
      </c>
      <c r="AE55" s="14">
        <f t="shared" si="7"/>
        <v>19</v>
      </c>
      <c r="AF55" s="14">
        <f t="shared" si="7"/>
        <v>20</v>
      </c>
      <c r="AI55" s="3"/>
    </row>
    <row r="56" spans="1:35">
      <c r="C56" s="1"/>
      <c r="D56" s="1"/>
      <c r="E56" s="1"/>
      <c r="F56" s="1"/>
      <c r="G56" s="6"/>
      <c r="H56" s="1"/>
      <c r="I56" s="1"/>
      <c r="J56" s="373" t="s">
        <v>374</v>
      </c>
      <c r="K56" s="323">
        <v>0</v>
      </c>
      <c r="L56" s="105">
        <v>0</v>
      </c>
      <c r="M56" s="26" t="s">
        <v>246</v>
      </c>
      <c r="N56" s="250" t="s">
        <v>240</v>
      </c>
      <c r="O56" s="260" t="s">
        <v>78</v>
      </c>
      <c r="P56" s="260" t="s">
        <v>78</v>
      </c>
      <c r="Q56" s="260" t="s">
        <v>78</v>
      </c>
      <c r="R56" s="260" t="s">
        <v>78</v>
      </c>
      <c r="S56" s="260" t="s">
        <v>78</v>
      </c>
      <c r="T56" s="260" t="s">
        <v>78</v>
      </c>
      <c r="U56" s="260" t="s">
        <v>78</v>
      </c>
      <c r="V56" s="260" t="s">
        <v>78</v>
      </c>
      <c r="W56" s="260" t="s">
        <v>78</v>
      </c>
      <c r="X56" s="260" t="s">
        <v>78</v>
      </c>
      <c r="Y56" s="260" t="s">
        <v>78</v>
      </c>
      <c r="Z56" s="260" t="s">
        <v>78</v>
      </c>
      <c r="AA56" s="260" t="s">
        <v>78</v>
      </c>
      <c r="AB56" s="180"/>
      <c r="AC56" s="180"/>
      <c r="AD56" s="180"/>
      <c r="AE56" s="180"/>
      <c r="AF56" s="181"/>
      <c r="AG56" s="1"/>
      <c r="AI56" s="3"/>
    </row>
    <row r="57" spans="1:35">
      <c r="C57" s="1"/>
      <c r="D57" s="1"/>
      <c r="E57" s="1"/>
      <c r="F57" s="1"/>
      <c r="G57" s="6"/>
      <c r="H57" s="1"/>
      <c r="I57" s="1"/>
      <c r="J57" s="374"/>
      <c r="K57" s="324"/>
      <c r="L57" s="105">
        <v>0</v>
      </c>
      <c r="M57" s="182" t="s">
        <v>246</v>
      </c>
      <c r="N57" s="251" t="s">
        <v>241</v>
      </c>
      <c r="O57" s="200"/>
      <c r="P57" s="200"/>
      <c r="Q57" s="200"/>
      <c r="R57" s="200"/>
      <c r="S57" s="200"/>
      <c r="T57" s="200"/>
      <c r="U57" s="199" t="s">
        <v>78</v>
      </c>
      <c r="V57" s="199" t="s">
        <v>78</v>
      </c>
      <c r="W57" s="199" t="s">
        <v>78</v>
      </c>
      <c r="X57" s="199" t="s">
        <v>78</v>
      </c>
      <c r="Y57" s="199" t="s">
        <v>78</v>
      </c>
      <c r="Z57" s="199" t="s">
        <v>78</v>
      </c>
      <c r="AA57" s="199" t="s">
        <v>78</v>
      </c>
      <c r="AB57" s="199" t="s">
        <v>78</v>
      </c>
      <c r="AC57" s="199" t="s">
        <v>78</v>
      </c>
      <c r="AD57" s="199" t="s">
        <v>78</v>
      </c>
      <c r="AE57" s="199" t="s">
        <v>78</v>
      </c>
      <c r="AF57" s="199" t="s">
        <v>78</v>
      </c>
      <c r="AI57" s="1"/>
    </row>
    <row r="58" spans="1:35">
      <c r="C58" s="1"/>
      <c r="D58" s="1"/>
      <c r="E58" s="1"/>
      <c r="F58" s="1"/>
      <c r="G58" s="6"/>
      <c r="H58" s="1"/>
      <c r="I58" s="1"/>
      <c r="J58" s="374"/>
      <c r="K58" s="324"/>
      <c r="L58" s="105">
        <v>0</v>
      </c>
      <c r="M58" s="182" t="s">
        <v>246</v>
      </c>
      <c r="N58" s="251" t="s">
        <v>211</v>
      </c>
      <c r="O58" s="199" t="s">
        <v>78</v>
      </c>
      <c r="P58" s="199" t="s">
        <v>78</v>
      </c>
      <c r="Q58" s="199" t="s">
        <v>78</v>
      </c>
      <c r="R58" s="191"/>
      <c r="S58" s="191"/>
      <c r="T58" s="191"/>
      <c r="U58" s="191"/>
      <c r="V58" s="191"/>
      <c r="W58" s="191"/>
      <c r="X58" s="191"/>
      <c r="Y58" s="191"/>
      <c r="Z58" s="191"/>
      <c r="AA58" s="191"/>
      <c r="AB58" s="192"/>
      <c r="AC58" s="192"/>
      <c r="AD58" s="192"/>
      <c r="AE58" s="192"/>
      <c r="AF58" s="193"/>
    </row>
    <row r="59" spans="1:35">
      <c r="C59" s="1"/>
      <c r="D59" s="1"/>
      <c r="E59" s="1"/>
      <c r="F59" s="1"/>
      <c r="G59" s="6"/>
      <c r="H59" s="1"/>
      <c r="I59" s="1"/>
      <c r="J59" s="374"/>
      <c r="K59" s="324"/>
      <c r="L59" s="105">
        <v>0</v>
      </c>
      <c r="M59" s="26" t="s">
        <v>246</v>
      </c>
      <c r="N59" s="251" t="s">
        <v>212</v>
      </c>
      <c r="O59" s="199" t="s">
        <v>78</v>
      </c>
      <c r="P59" s="199" t="s">
        <v>78</v>
      </c>
      <c r="Q59" s="199" t="s">
        <v>78</v>
      </c>
      <c r="R59" s="191"/>
      <c r="S59" s="191"/>
      <c r="T59" s="191"/>
      <c r="U59" s="191"/>
      <c r="V59" s="191"/>
      <c r="W59" s="191"/>
      <c r="X59" s="191"/>
      <c r="Y59" s="191"/>
      <c r="Z59" s="191"/>
      <c r="AA59" s="191"/>
      <c r="AB59" s="192"/>
      <c r="AC59" s="192"/>
      <c r="AD59" s="192"/>
      <c r="AE59" s="192"/>
      <c r="AF59" s="193"/>
    </row>
    <row r="60" spans="1:35">
      <c r="C60" s="1"/>
      <c r="D60" s="1"/>
      <c r="E60" s="1"/>
      <c r="F60" s="1"/>
      <c r="G60" s="6"/>
      <c r="H60" s="1"/>
      <c r="I60" s="1"/>
      <c r="J60" s="374"/>
      <c r="K60" s="324"/>
      <c r="L60" s="105">
        <v>0</v>
      </c>
      <c r="M60" s="26" t="s">
        <v>246</v>
      </c>
      <c r="N60" s="251" t="s">
        <v>179</v>
      </c>
      <c r="O60" s="199" t="s">
        <v>78</v>
      </c>
      <c r="P60" s="199" t="s">
        <v>78</v>
      </c>
      <c r="Q60" s="199" t="s">
        <v>78</v>
      </c>
      <c r="R60" s="191"/>
      <c r="S60" s="191"/>
      <c r="T60" s="191"/>
      <c r="U60" s="191"/>
      <c r="V60" s="191"/>
      <c r="W60" s="191"/>
      <c r="X60" s="191"/>
      <c r="Y60" s="191"/>
      <c r="Z60" s="191"/>
      <c r="AA60" s="191"/>
      <c r="AB60" s="192"/>
      <c r="AC60" s="192"/>
      <c r="AD60" s="192"/>
      <c r="AE60" s="192"/>
      <c r="AF60" s="193"/>
    </row>
    <row r="61" spans="1:35">
      <c r="C61" s="1"/>
      <c r="D61" s="1"/>
      <c r="E61" s="1"/>
      <c r="F61" s="1"/>
      <c r="G61" s="6"/>
      <c r="H61" s="1"/>
      <c r="I61" s="1"/>
      <c r="J61" s="374"/>
      <c r="K61" s="326"/>
      <c r="L61" s="105">
        <v>0</v>
      </c>
      <c r="M61" s="182" t="s">
        <v>232</v>
      </c>
      <c r="N61" s="252" t="s">
        <v>180</v>
      </c>
      <c r="O61" s="183"/>
      <c r="P61" s="183"/>
      <c r="Q61" s="183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168"/>
    </row>
    <row r="62" spans="1:35">
      <c r="C62" s="1"/>
      <c r="D62" s="1"/>
      <c r="E62" s="1"/>
      <c r="G62"/>
      <c r="J62" s="376"/>
      <c r="K62" s="327"/>
      <c r="L62" s="105">
        <v>0</v>
      </c>
      <c r="M62" s="26" t="s">
        <v>232</v>
      </c>
      <c r="N62" s="252" t="s">
        <v>181</v>
      </c>
      <c r="O62" s="183"/>
      <c r="P62" s="183"/>
      <c r="Q62" s="183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168"/>
    </row>
    <row r="63" spans="1:35">
      <c r="C63" s="1"/>
      <c r="D63" s="1"/>
      <c r="E63" s="1"/>
      <c r="G63"/>
      <c r="J63" s="376"/>
      <c r="K63" s="328"/>
      <c r="L63" s="105">
        <v>0</v>
      </c>
      <c r="M63" s="26" t="s">
        <v>232</v>
      </c>
      <c r="N63" s="252" t="s">
        <v>182</v>
      </c>
      <c r="O63" s="183"/>
      <c r="P63" s="183"/>
      <c r="Q63" s="183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168"/>
    </row>
    <row r="64" spans="1:35">
      <c r="C64" s="1"/>
      <c r="D64" s="1"/>
      <c r="E64" s="1"/>
      <c r="G64"/>
      <c r="J64" s="376"/>
      <c r="K64" s="328"/>
      <c r="L64" s="105">
        <v>0</v>
      </c>
      <c r="M64" s="26" t="s">
        <v>73</v>
      </c>
      <c r="N64" s="252" t="s">
        <v>262</v>
      </c>
      <c r="O64" s="183"/>
      <c r="P64" s="183"/>
      <c r="Q64" s="183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168"/>
    </row>
    <row r="65" spans="3:34">
      <c r="C65" s="1"/>
      <c r="D65" s="1"/>
      <c r="E65" s="1"/>
      <c r="G65"/>
      <c r="J65" s="376"/>
      <c r="K65" s="328"/>
      <c r="L65" s="105">
        <v>0</v>
      </c>
      <c r="M65" s="26" t="s">
        <v>73</v>
      </c>
      <c r="N65" s="252" t="s">
        <v>75</v>
      </c>
      <c r="O65" s="183"/>
      <c r="P65" s="183"/>
      <c r="Q65" s="183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168"/>
    </row>
    <row r="66" spans="3:34">
      <c r="C66" s="1"/>
      <c r="D66" s="1"/>
      <c r="E66" s="1"/>
      <c r="G66"/>
      <c r="J66" s="376"/>
      <c r="K66" s="328"/>
      <c r="L66" s="105">
        <v>0</v>
      </c>
      <c r="M66" s="26" t="s">
        <v>73</v>
      </c>
      <c r="N66" s="252" t="s">
        <v>76</v>
      </c>
      <c r="O66" s="183"/>
      <c r="P66" s="183"/>
      <c r="Q66" s="183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168"/>
      <c r="AH66" s="1"/>
    </row>
    <row r="67" spans="3:34">
      <c r="C67" s="1"/>
      <c r="D67" s="1"/>
      <c r="E67" s="1"/>
      <c r="G67"/>
      <c r="J67" s="376"/>
      <c r="K67" s="328"/>
      <c r="L67" s="105">
        <v>0</v>
      </c>
      <c r="M67" s="26" t="s">
        <v>227</v>
      </c>
      <c r="N67" s="252" t="s">
        <v>223</v>
      </c>
      <c r="O67" s="183"/>
      <c r="P67" s="183"/>
      <c r="Q67" s="183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168"/>
    </row>
    <row r="68" spans="3:34">
      <c r="C68" s="1"/>
      <c r="D68" s="1"/>
      <c r="E68" s="1"/>
      <c r="G68"/>
      <c r="J68" s="376"/>
      <c r="K68" s="328"/>
      <c r="L68" s="105">
        <v>0</v>
      </c>
      <c r="M68" s="26" t="s">
        <v>227</v>
      </c>
      <c r="N68" s="252" t="s">
        <v>224</v>
      </c>
      <c r="O68" s="183"/>
      <c r="P68" s="183"/>
      <c r="Q68" s="183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168"/>
      <c r="AG68" s="1"/>
    </row>
    <row r="69" spans="3:34">
      <c r="C69" s="1"/>
      <c r="D69" s="1"/>
      <c r="E69" s="1"/>
      <c r="G69"/>
      <c r="J69" s="376"/>
      <c r="K69" s="328"/>
      <c r="L69" s="105">
        <v>0</v>
      </c>
      <c r="M69" s="26" t="s">
        <v>74</v>
      </c>
      <c r="N69" s="252" t="s">
        <v>233</v>
      </c>
      <c r="O69" s="183"/>
      <c r="P69" s="183"/>
      <c r="Q69" s="183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168"/>
    </row>
    <row r="70" spans="3:34">
      <c r="C70" s="1"/>
      <c r="D70" s="1"/>
      <c r="E70" s="1"/>
      <c r="G70"/>
      <c r="J70" s="376"/>
      <c r="K70" s="328"/>
      <c r="L70" s="105">
        <v>0</v>
      </c>
      <c r="M70" s="26" t="s">
        <v>74</v>
      </c>
      <c r="N70" s="252" t="s">
        <v>362</v>
      </c>
      <c r="O70" s="183"/>
      <c r="P70" s="183"/>
      <c r="Q70" s="183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168"/>
    </row>
    <row r="71" spans="3:34">
      <c r="C71" s="1"/>
      <c r="D71" s="1"/>
      <c r="E71" s="1"/>
      <c r="G71"/>
      <c r="J71" s="376"/>
      <c r="K71" s="328"/>
      <c r="L71" s="105">
        <v>0</v>
      </c>
      <c r="M71" s="26" t="s">
        <v>74</v>
      </c>
      <c r="N71" s="252" t="s">
        <v>363</v>
      </c>
      <c r="O71" s="183"/>
      <c r="P71" s="183"/>
      <c r="Q71" s="183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168"/>
    </row>
    <row r="72" spans="3:34">
      <c r="C72" s="1"/>
      <c r="D72" s="1"/>
      <c r="E72" s="1"/>
      <c r="G72"/>
      <c r="J72" s="376"/>
      <c r="K72" s="328"/>
      <c r="L72" s="105">
        <v>0</v>
      </c>
      <c r="M72" s="26" t="s">
        <v>74</v>
      </c>
      <c r="N72" s="252" t="s">
        <v>248</v>
      </c>
      <c r="O72" s="183"/>
      <c r="P72" s="183"/>
      <c r="Q72" s="183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168"/>
      <c r="AH72" s="3"/>
    </row>
    <row r="73" spans="3:34">
      <c r="C73" s="1"/>
      <c r="D73" s="1"/>
      <c r="E73" s="1"/>
      <c r="G73"/>
      <c r="J73" s="376"/>
      <c r="K73" s="328"/>
      <c r="L73" s="105">
        <v>0</v>
      </c>
      <c r="M73" s="26" t="s">
        <v>74</v>
      </c>
      <c r="N73" s="252" t="s">
        <v>249</v>
      </c>
      <c r="O73" s="183"/>
      <c r="P73" s="183"/>
      <c r="Q73" s="183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168"/>
      <c r="AH73" s="3"/>
    </row>
    <row r="74" spans="3:34">
      <c r="C74" s="1"/>
      <c r="D74" s="1"/>
      <c r="E74" s="1"/>
      <c r="G74"/>
      <c r="J74" s="376"/>
      <c r="K74" s="328"/>
      <c r="L74" s="105">
        <v>0</v>
      </c>
      <c r="M74" s="26" t="s">
        <v>74</v>
      </c>
      <c r="N74" s="253" t="s">
        <v>250</v>
      </c>
      <c r="O74" s="194"/>
      <c r="P74" s="194"/>
      <c r="Q74" s="194"/>
      <c r="R74" s="195"/>
      <c r="S74" s="195"/>
      <c r="T74" s="195"/>
      <c r="U74" s="195"/>
      <c r="V74" s="195"/>
      <c r="W74" s="195"/>
      <c r="X74" s="195"/>
      <c r="Y74" s="195"/>
      <c r="Z74" s="195"/>
      <c r="AA74" s="195"/>
      <c r="AB74" s="195"/>
      <c r="AC74" s="195"/>
      <c r="AD74" s="195"/>
      <c r="AE74" s="195"/>
      <c r="AF74" s="196"/>
      <c r="AG74" s="3"/>
      <c r="AH74" s="3"/>
    </row>
    <row r="75" spans="3:34" ht="16.5" thickBot="1">
      <c r="C75" s="1"/>
      <c r="D75" s="1"/>
      <c r="E75" s="1"/>
      <c r="G75"/>
      <c r="J75" s="377"/>
      <c r="K75" s="325"/>
      <c r="L75" s="105">
        <v>0</v>
      </c>
      <c r="M75" s="26" t="s">
        <v>74</v>
      </c>
      <c r="N75" s="254" t="s">
        <v>247</v>
      </c>
      <c r="O75" s="184"/>
      <c r="P75" s="184"/>
      <c r="Q75" s="184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167"/>
      <c r="AG75" s="3"/>
      <c r="AH75" s="3"/>
    </row>
    <row r="76" spans="3:34">
      <c r="C76" s="1"/>
      <c r="D76" s="1"/>
      <c r="E76" s="1"/>
      <c r="G76"/>
      <c r="K76" s="92"/>
      <c r="AG76" s="3"/>
      <c r="AH76" s="3"/>
    </row>
    <row r="77" spans="3:34">
      <c r="C77" s="1"/>
      <c r="D77" s="1"/>
      <c r="E77" s="1"/>
      <c r="G77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</row>
    <row r="78" spans="3:34">
      <c r="C78" s="1"/>
      <c r="D78" s="1"/>
      <c r="E78" s="1"/>
      <c r="G78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</row>
    <row r="79" spans="3:34">
      <c r="C79" s="1"/>
      <c r="D79" s="1"/>
      <c r="E79" s="1"/>
      <c r="G79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</row>
    <row r="80" spans="3:34">
      <c r="C80" s="1"/>
      <c r="D80" s="1"/>
      <c r="E80" s="1"/>
      <c r="G80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</row>
    <row r="81" spans="3:32">
      <c r="C81" s="1"/>
      <c r="D81" s="1"/>
      <c r="E81" s="1"/>
      <c r="F81" s="1"/>
      <c r="G81" s="6"/>
      <c r="H81" s="1"/>
      <c r="I81" s="1"/>
      <c r="J81" s="1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</row>
    <row r="82" spans="3:32">
      <c r="C82" s="1"/>
      <c r="D82" s="1"/>
      <c r="E82" s="1"/>
      <c r="F82" s="1"/>
      <c r="G82" s="6"/>
      <c r="H82" s="1"/>
      <c r="I82" s="1"/>
      <c r="J82" s="1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</row>
    <row r="83" spans="3:32">
      <c r="C83" s="1"/>
      <c r="D83" s="1"/>
      <c r="E83" s="1"/>
      <c r="F83" s="1"/>
      <c r="G83" s="6"/>
      <c r="H83" s="1"/>
      <c r="I83" s="1"/>
      <c r="J83" s="1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1"/>
    </row>
    <row r="84" spans="3:32">
      <c r="C84" s="1"/>
      <c r="D84" s="1"/>
      <c r="F84" s="1"/>
      <c r="G84" s="6"/>
      <c r="H84" s="1"/>
      <c r="I84" s="1"/>
      <c r="J84" s="1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</row>
    <row r="85" spans="3:32">
      <c r="C85" s="1"/>
      <c r="D85" s="1"/>
      <c r="F85" s="1"/>
      <c r="G85" s="6"/>
      <c r="H85" s="1"/>
      <c r="I85" s="1"/>
      <c r="J85" s="1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1"/>
    </row>
    <row r="86" spans="3:32">
      <c r="C86" s="1"/>
      <c r="D86" s="1"/>
      <c r="F86" s="1"/>
      <c r="G86" s="6"/>
      <c r="H86" s="1"/>
      <c r="I86" s="1"/>
      <c r="J86" s="1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</row>
    <row r="87" spans="3:32">
      <c r="F87" s="1"/>
      <c r="G87" s="6"/>
      <c r="H87" s="1"/>
      <c r="I87" s="1"/>
      <c r="J87" s="1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</row>
    <row r="88" spans="3:32">
      <c r="F88" s="1"/>
      <c r="G88" s="6"/>
      <c r="H88" s="1"/>
      <c r="I88" s="1"/>
      <c r="J88" s="1"/>
      <c r="O88" s="3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3:32">
      <c r="F89" s="1"/>
      <c r="G89" s="6"/>
      <c r="H89" s="1"/>
      <c r="I89" s="1"/>
      <c r="J89" s="1"/>
      <c r="O89" s="1"/>
      <c r="P89" s="31"/>
      <c r="Q89" s="31"/>
      <c r="R89" s="31"/>
      <c r="S89" s="31"/>
      <c r="T89" s="31"/>
      <c r="U89" s="31"/>
      <c r="V89" s="35"/>
      <c r="W89" s="35"/>
    </row>
    <row r="90" spans="3:32">
      <c r="F90" s="1"/>
      <c r="G90" s="6"/>
      <c r="H90" s="1"/>
      <c r="I90" s="1"/>
      <c r="J90" s="1"/>
      <c r="O90" s="31"/>
      <c r="P90" s="32" t="s">
        <v>80</v>
      </c>
      <c r="Q90" s="33"/>
      <c r="R90" s="33"/>
      <c r="S90" s="33"/>
      <c r="T90" s="34"/>
      <c r="U90" s="31"/>
      <c r="V90" s="35"/>
      <c r="W90" s="35"/>
    </row>
    <row r="91" spans="3:32">
      <c r="F91" s="1"/>
      <c r="G91" s="6"/>
      <c r="H91" s="1"/>
      <c r="I91" s="1"/>
      <c r="J91" s="1"/>
      <c r="O91" s="247" t="s">
        <v>81</v>
      </c>
      <c r="P91" s="31"/>
      <c r="Q91" s="31"/>
      <c r="R91" s="31"/>
      <c r="S91" s="31"/>
      <c r="T91" s="35"/>
      <c r="U91" s="31"/>
      <c r="V91" s="35"/>
      <c r="W91" s="35"/>
    </row>
    <row r="92" spans="3:32">
      <c r="F92" s="1"/>
      <c r="G92" s="6"/>
      <c r="H92" s="1"/>
      <c r="I92" s="1"/>
      <c r="J92" s="1"/>
      <c r="O92" s="247" t="s">
        <v>83</v>
      </c>
      <c r="P92" s="31"/>
      <c r="Q92" s="31"/>
      <c r="R92" s="31"/>
      <c r="S92" s="31"/>
      <c r="T92" s="35"/>
      <c r="U92" s="31"/>
      <c r="V92" s="35"/>
      <c r="W92" s="35"/>
    </row>
    <row r="93" spans="3:32">
      <c r="F93" s="1"/>
      <c r="G93" s="6"/>
      <c r="H93" s="1"/>
      <c r="I93" s="1"/>
      <c r="J93" s="1"/>
      <c r="O93" s="247" t="s">
        <v>82</v>
      </c>
    </row>
    <row r="94" spans="3:32">
      <c r="F94" s="1"/>
      <c r="G94" s="6"/>
      <c r="H94" s="1"/>
      <c r="I94" s="1"/>
      <c r="J94" s="1"/>
    </row>
    <row r="95" spans="3:32">
      <c r="F95" s="1"/>
      <c r="G95" s="6"/>
      <c r="H95" s="1"/>
      <c r="I95" s="1"/>
      <c r="J95" s="1"/>
    </row>
    <row r="96" spans="3:32">
      <c r="F96" s="1"/>
      <c r="G96" s="6"/>
      <c r="H96" s="1"/>
      <c r="I96" s="1"/>
      <c r="J96" s="1"/>
    </row>
    <row r="97" spans="6:11">
      <c r="F97" s="1"/>
      <c r="G97" s="6"/>
      <c r="H97" s="1"/>
      <c r="I97" s="1"/>
      <c r="J97" s="1"/>
    </row>
    <row r="98" spans="6:11">
      <c r="F98" s="1"/>
      <c r="G98" s="100" t="s">
        <v>10</v>
      </c>
      <c r="H98" s="1"/>
      <c r="I98" s="1"/>
      <c r="J98" s="1"/>
    </row>
    <row r="99" spans="6:11">
      <c r="F99" s="46"/>
      <c r="G99" s="6"/>
      <c r="H99" s="1"/>
      <c r="I99" s="1"/>
      <c r="J99" s="1"/>
    </row>
    <row r="100" spans="6:11">
      <c r="F100" s="1"/>
      <c r="G100" s="47" t="s">
        <v>1</v>
      </c>
      <c r="H100" s="2" t="s">
        <v>50</v>
      </c>
      <c r="I100" s="2" t="s">
        <v>51</v>
      </c>
      <c r="J100" s="2" t="s">
        <v>52</v>
      </c>
    </row>
    <row r="101" spans="6:11">
      <c r="F101" s="1">
        <v>1</v>
      </c>
      <c r="G101" s="138" t="s">
        <v>131</v>
      </c>
      <c r="H101" s="298" t="s">
        <v>48</v>
      </c>
      <c r="I101" s="299" t="s">
        <v>49</v>
      </c>
      <c r="J101" s="300" t="s">
        <v>36</v>
      </c>
    </row>
    <row r="102" spans="6:11">
      <c r="F102" s="1">
        <v>2</v>
      </c>
      <c r="G102" s="138" t="s">
        <v>131</v>
      </c>
      <c r="H102" s="301" t="s">
        <v>302</v>
      </c>
      <c r="I102" s="139" t="s">
        <v>303</v>
      </c>
      <c r="J102" s="302" t="s">
        <v>302</v>
      </c>
    </row>
    <row r="103" spans="6:11">
      <c r="F103" s="1">
        <v>3</v>
      </c>
      <c r="G103" s="138" t="s">
        <v>131</v>
      </c>
      <c r="H103" s="301" t="s">
        <v>304</v>
      </c>
      <c r="I103" s="139" t="s">
        <v>305</v>
      </c>
      <c r="J103" s="302" t="s">
        <v>304</v>
      </c>
    </row>
    <row r="104" spans="6:11">
      <c r="F104" s="1">
        <v>4</v>
      </c>
      <c r="G104" s="138" t="s">
        <v>131</v>
      </c>
      <c r="H104" s="301" t="s">
        <v>306</v>
      </c>
      <c r="I104" s="139" t="s">
        <v>307</v>
      </c>
      <c r="J104" s="302" t="s">
        <v>306</v>
      </c>
    </row>
    <row r="105" spans="6:11">
      <c r="F105" s="1">
        <v>5</v>
      </c>
      <c r="G105" s="138" t="s">
        <v>131</v>
      </c>
      <c r="H105" s="301" t="s">
        <v>46</v>
      </c>
      <c r="I105" s="139" t="s">
        <v>43</v>
      </c>
      <c r="J105" s="302" t="s">
        <v>44</v>
      </c>
    </row>
    <row r="106" spans="6:11">
      <c r="F106" s="1">
        <v>6</v>
      </c>
      <c r="G106" s="138" t="s">
        <v>131</v>
      </c>
      <c r="H106" s="301" t="s">
        <v>29</v>
      </c>
      <c r="I106" s="139" t="s">
        <v>30</v>
      </c>
      <c r="J106" s="302" t="s">
        <v>31</v>
      </c>
    </row>
    <row r="107" spans="6:11">
      <c r="F107" s="1">
        <v>7</v>
      </c>
      <c r="G107" s="138" t="s">
        <v>131</v>
      </c>
      <c r="H107" s="301" t="s">
        <v>23</v>
      </c>
      <c r="I107" s="139" t="s">
        <v>26</v>
      </c>
      <c r="J107" s="302" t="s">
        <v>27</v>
      </c>
    </row>
    <row r="108" spans="6:11">
      <c r="F108" s="1">
        <v>8</v>
      </c>
      <c r="G108" s="138" t="s">
        <v>131</v>
      </c>
      <c r="H108" s="301" t="s">
        <v>288</v>
      </c>
      <c r="I108" s="139" t="s">
        <v>289</v>
      </c>
      <c r="J108" s="302" t="s">
        <v>288</v>
      </c>
    </row>
    <row r="109" spans="6:11">
      <c r="F109" s="1">
        <v>9</v>
      </c>
      <c r="G109" s="138" t="s">
        <v>131</v>
      </c>
      <c r="H109" s="301" t="s">
        <v>308</v>
      </c>
      <c r="I109" s="139" t="s">
        <v>309</v>
      </c>
      <c r="J109" s="302" t="s">
        <v>308</v>
      </c>
      <c r="K109" s="8"/>
    </row>
    <row r="110" spans="6:11">
      <c r="F110" s="1">
        <v>10</v>
      </c>
      <c r="G110" s="138" t="s">
        <v>131</v>
      </c>
      <c r="H110" s="301" t="s">
        <v>310</v>
      </c>
      <c r="I110" s="139" t="s">
        <v>311</v>
      </c>
      <c r="J110" s="302" t="s">
        <v>312</v>
      </c>
      <c r="K110" s="8"/>
    </row>
    <row r="111" spans="6:11">
      <c r="F111" s="1">
        <v>11</v>
      </c>
      <c r="G111" s="138" t="s">
        <v>131</v>
      </c>
      <c r="H111" s="301" t="s">
        <v>215</v>
      </c>
      <c r="I111" s="139" t="s">
        <v>219</v>
      </c>
      <c r="J111" s="302" t="s">
        <v>215</v>
      </c>
    </row>
    <row r="112" spans="6:11">
      <c r="F112" s="1">
        <v>12</v>
      </c>
      <c r="G112" s="138" t="s">
        <v>131</v>
      </c>
      <c r="H112" s="301" t="s">
        <v>313</v>
      </c>
      <c r="I112" s="139" t="s">
        <v>47</v>
      </c>
      <c r="J112" s="302" t="s">
        <v>141</v>
      </c>
    </row>
    <row r="113" spans="6:10">
      <c r="F113" s="1">
        <v>13</v>
      </c>
      <c r="G113" s="138" t="s">
        <v>131</v>
      </c>
      <c r="H113" s="301" t="s">
        <v>32</v>
      </c>
      <c r="I113" s="139" t="s">
        <v>33</v>
      </c>
      <c r="J113" s="302" t="s">
        <v>34</v>
      </c>
    </row>
    <row r="114" spans="6:10">
      <c r="F114" s="1">
        <v>14</v>
      </c>
      <c r="G114" s="138" t="s">
        <v>131</v>
      </c>
      <c r="H114" s="301" t="s">
        <v>314</v>
      </c>
      <c r="I114" s="139" t="s">
        <v>315</v>
      </c>
      <c r="J114" s="302" t="s">
        <v>314</v>
      </c>
    </row>
    <row r="115" spans="6:10">
      <c r="F115" s="1">
        <v>15</v>
      </c>
      <c r="G115" s="138" t="s">
        <v>131</v>
      </c>
      <c r="H115" s="301" t="s">
        <v>24</v>
      </c>
      <c r="I115" s="139" t="s">
        <v>42</v>
      </c>
      <c r="J115" s="302" t="s">
        <v>28</v>
      </c>
    </row>
    <row r="116" spans="6:10">
      <c r="F116" s="1">
        <v>16</v>
      </c>
      <c r="G116" s="138" t="s">
        <v>131</v>
      </c>
      <c r="H116" s="301" t="s">
        <v>301</v>
      </c>
      <c r="I116" s="139" t="s">
        <v>45</v>
      </c>
      <c r="J116" s="302" t="s">
        <v>35</v>
      </c>
    </row>
    <row r="117" spans="6:10">
      <c r="F117" s="1">
        <v>17</v>
      </c>
      <c r="G117" s="138" t="s">
        <v>131</v>
      </c>
      <c r="H117" s="301" t="s">
        <v>316</v>
      </c>
      <c r="I117" s="139" t="s">
        <v>319</v>
      </c>
      <c r="J117" s="302" t="s">
        <v>316</v>
      </c>
    </row>
    <row r="118" spans="6:10">
      <c r="F118" s="1">
        <v>18</v>
      </c>
      <c r="G118" s="138" t="s">
        <v>131</v>
      </c>
      <c r="H118" s="301" t="s">
        <v>317</v>
      </c>
      <c r="I118" s="139" t="s">
        <v>318</v>
      </c>
      <c r="J118" s="302" t="s">
        <v>27</v>
      </c>
    </row>
    <row r="119" spans="6:10">
      <c r="F119" s="1">
        <v>19</v>
      </c>
      <c r="G119" s="138" t="s">
        <v>131</v>
      </c>
      <c r="H119" s="301" t="s">
        <v>213</v>
      </c>
      <c r="I119" s="139" t="s">
        <v>216</v>
      </c>
      <c r="J119" s="302" t="s">
        <v>218</v>
      </c>
    </row>
    <row r="120" spans="6:10">
      <c r="F120" s="1">
        <v>20</v>
      </c>
      <c r="G120" s="138" t="s">
        <v>131</v>
      </c>
      <c r="H120" s="301" t="s">
        <v>320</v>
      </c>
      <c r="I120" s="139" t="s">
        <v>321</v>
      </c>
      <c r="J120" s="302" t="s">
        <v>320</v>
      </c>
    </row>
    <row r="121" spans="6:10">
      <c r="F121" s="1">
        <v>21</v>
      </c>
      <c r="G121" s="138" t="s">
        <v>131</v>
      </c>
      <c r="H121" s="301" t="s">
        <v>322</v>
      </c>
      <c r="I121" s="139" t="s">
        <v>323</v>
      </c>
      <c r="J121" s="302" t="s">
        <v>322</v>
      </c>
    </row>
    <row r="122" spans="6:10">
      <c r="F122" s="1">
        <v>22</v>
      </c>
      <c r="G122" s="138" t="s">
        <v>131</v>
      </c>
      <c r="H122" s="301" t="s">
        <v>324</v>
      </c>
      <c r="I122" s="139" t="s">
        <v>325</v>
      </c>
      <c r="J122" s="302" t="s">
        <v>324</v>
      </c>
    </row>
    <row r="123" spans="6:10">
      <c r="F123" s="1">
        <v>23</v>
      </c>
      <c r="G123" s="138" t="s">
        <v>131</v>
      </c>
      <c r="H123" s="301" t="s">
        <v>326</v>
      </c>
      <c r="I123" s="139" t="s">
        <v>327</v>
      </c>
      <c r="J123" s="302" t="s">
        <v>326</v>
      </c>
    </row>
    <row r="124" spans="6:10">
      <c r="F124" s="1">
        <v>24</v>
      </c>
      <c r="G124" s="138" t="s">
        <v>131</v>
      </c>
      <c r="H124" s="301" t="s">
        <v>328</v>
      </c>
      <c r="I124" s="139" t="s">
        <v>329</v>
      </c>
      <c r="J124" s="302" t="s">
        <v>328</v>
      </c>
    </row>
    <row r="125" spans="6:10">
      <c r="F125" s="1">
        <v>25</v>
      </c>
      <c r="G125" s="138" t="s">
        <v>131</v>
      </c>
      <c r="H125" s="301" t="s">
        <v>214</v>
      </c>
      <c r="I125" s="139" t="s">
        <v>220</v>
      </c>
      <c r="J125" s="302" t="s">
        <v>217</v>
      </c>
    </row>
    <row r="126" spans="6:10">
      <c r="F126" s="1">
        <v>26</v>
      </c>
      <c r="G126" s="138" t="s">
        <v>131</v>
      </c>
      <c r="H126" s="301" t="s">
        <v>285</v>
      </c>
      <c r="I126" s="139" t="s">
        <v>285</v>
      </c>
      <c r="J126" s="302" t="s">
        <v>286</v>
      </c>
    </row>
    <row r="127" spans="6:10">
      <c r="F127" s="1">
        <v>27</v>
      </c>
      <c r="G127" s="138" t="s">
        <v>131</v>
      </c>
      <c r="H127" s="301" t="s">
        <v>330</v>
      </c>
      <c r="I127" s="139" t="s">
        <v>331</v>
      </c>
      <c r="J127" s="302" t="s">
        <v>332</v>
      </c>
    </row>
    <row r="128" spans="6:10">
      <c r="F128" s="1">
        <v>28</v>
      </c>
      <c r="G128" s="138" t="s">
        <v>131</v>
      </c>
      <c r="H128" s="301" t="s">
        <v>333</v>
      </c>
      <c r="I128" s="139" t="s">
        <v>334</v>
      </c>
      <c r="J128" s="302" t="s">
        <v>333</v>
      </c>
    </row>
    <row r="129" spans="6:10">
      <c r="F129" s="1">
        <v>29</v>
      </c>
      <c r="G129" s="138" t="s">
        <v>131</v>
      </c>
      <c r="H129" s="301" t="s">
        <v>335</v>
      </c>
      <c r="I129" s="139" t="s">
        <v>336</v>
      </c>
      <c r="J129" s="302" t="s">
        <v>335</v>
      </c>
    </row>
    <row r="130" spans="6:10">
      <c r="F130" s="1">
        <v>30</v>
      </c>
      <c r="G130" s="138" t="s">
        <v>131</v>
      </c>
      <c r="H130" s="301" t="s">
        <v>225</v>
      </c>
      <c r="I130" s="139" t="s">
        <v>25</v>
      </c>
      <c r="J130" s="302" t="s">
        <v>27</v>
      </c>
    </row>
    <row r="131" spans="6:10">
      <c r="F131" s="1">
        <v>31</v>
      </c>
      <c r="G131" s="138" t="s">
        <v>131</v>
      </c>
      <c r="H131" s="301" t="s">
        <v>337</v>
      </c>
      <c r="I131" s="139" t="s">
        <v>338</v>
      </c>
      <c r="J131" s="302" t="s">
        <v>337</v>
      </c>
    </row>
    <row r="132" spans="6:10">
      <c r="F132" s="1">
        <v>32</v>
      </c>
      <c r="G132" s="138" t="s">
        <v>131</v>
      </c>
      <c r="H132" s="301" t="s">
        <v>339</v>
      </c>
      <c r="I132" s="139" t="s">
        <v>340</v>
      </c>
      <c r="J132" s="302" t="s">
        <v>341</v>
      </c>
    </row>
    <row r="133" spans="6:10">
      <c r="F133" s="1">
        <v>33</v>
      </c>
      <c r="G133" s="138" t="s">
        <v>131</v>
      </c>
      <c r="H133" s="301" t="s">
        <v>192</v>
      </c>
      <c r="I133" s="139" t="s">
        <v>193</v>
      </c>
      <c r="J133" s="302" t="s">
        <v>192</v>
      </c>
    </row>
    <row r="134" spans="6:10">
      <c r="F134" s="1">
        <v>34</v>
      </c>
      <c r="G134" s="138" t="s">
        <v>131</v>
      </c>
      <c r="H134" s="301" t="s">
        <v>221</v>
      </c>
      <c r="I134" s="139" t="s">
        <v>38</v>
      </c>
      <c r="J134" s="302" t="s">
        <v>37</v>
      </c>
    </row>
    <row r="135" spans="6:10">
      <c r="F135" s="1">
        <v>35</v>
      </c>
      <c r="G135" s="138" t="s">
        <v>131</v>
      </c>
      <c r="H135" s="301" t="s">
        <v>342</v>
      </c>
      <c r="I135" s="139" t="s">
        <v>343</v>
      </c>
      <c r="J135" s="302" t="s">
        <v>342</v>
      </c>
    </row>
    <row r="136" spans="6:10">
      <c r="F136" s="1">
        <v>36</v>
      </c>
      <c r="G136" s="138" t="s">
        <v>131</v>
      </c>
      <c r="H136" s="301" t="s">
        <v>194</v>
      </c>
      <c r="I136" s="139" t="s">
        <v>195</v>
      </c>
      <c r="J136" s="302" t="s">
        <v>196</v>
      </c>
    </row>
    <row r="137" spans="6:10">
      <c r="F137" s="1">
        <v>37</v>
      </c>
      <c r="G137" s="138" t="s">
        <v>131</v>
      </c>
      <c r="H137" s="301" t="s">
        <v>237</v>
      </c>
      <c r="I137" s="139" t="s">
        <v>226</v>
      </c>
      <c r="J137" s="302" t="s">
        <v>28</v>
      </c>
    </row>
    <row r="138" spans="6:10">
      <c r="F138" s="1">
        <v>38</v>
      </c>
      <c r="G138" s="138" t="s">
        <v>131</v>
      </c>
      <c r="H138" s="301" t="s">
        <v>293</v>
      </c>
      <c r="I138" s="139" t="s">
        <v>294</v>
      </c>
      <c r="J138" s="302" t="s">
        <v>344</v>
      </c>
    </row>
    <row r="139" spans="6:10">
      <c r="F139" s="1">
        <v>39</v>
      </c>
      <c r="G139" s="138" t="s">
        <v>131</v>
      </c>
      <c r="H139" s="301" t="s">
        <v>345</v>
      </c>
      <c r="I139" s="139" t="s">
        <v>346</v>
      </c>
      <c r="J139" s="302" t="s">
        <v>345</v>
      </c>
    </row>
    <row r="140" spans="6:10">
      <c r="F140" s="1">
        <v>40</v>
      </c>
      <c r="G140" s="138" t="s">
        <v>131</v>
      </c>
      <c r="H140" s="301" t="s">
        <v>197</v>
      </c>
      <c r="I140" s="139" t="s">
        <v>347</v>
      </c>
      <c r="J140" s="302" t="s">
        <v>197</v>
      </c>
    </row>
    <row r="141" spans="6:10">
      <c r="F141" s="1">
        <v>41</v>
      </c>
      <c r="G141" s="138" t="s">
        <v>131</v>
      </c>
      <c r="H141" s="301" t="s">
        <v>87</v>
      </c>
      <c r="I141" s="139" t="s">
        <v>353</v>
      </c>
      <c r="J141" s="302" t="s">
        <v>40</v>
      </c>
    </row>
    <row r="142" spans="6:10">
      <c r="F142" s="1">
        <v>42</v>
      </c>
      <c r="G142" s="138" t="s">
        <v>131</v>
      </c>
      <c r="H142" s="301" t="s">
        <v>348</v>
      </c>
      <c r="I142" s="139" t="s">
        <v>349</v>
      </c>
      <c r="J142" s="302" t="s">
        <v>348</v>
      </c>
    </row>
    <row r="143" spans="6:10">
      <c r="F143" s="1">
        <v>43</v>
      </c>
      <c r="G143" s="138" t="s">
        <v>131</v>
      </c>
      <c r="H143" s="301" t="s">
        <v>79</v>
      </c>
      <c r="I143" s="139" t="s">
        <v>12</v>
      </c>
      <c r="J143" s="302" t="s">
        <v>27</v>
      </c>
    </row>
    <row r="144" spans="6:10">
      <c r="F144" s="1">
        <v>44</v>
      </c>
      <c r="G144" s="138" t="s">
        <v>131</v>
      </c>
      <c r="H144" s="301" t="s">
        <v>299</v>
      </c>
      <c r="I144" s="139" t="s">
        <v>234</v>
      </c>
      <c r="J144" s="302" t="s">
        <v>235</v>
      </c>
    </row>
    <row r="145" spans="6:10">
      <c r="F145" s="1">
        <v>45</v>
      </c>
      <c r="G145" s="138" t="s">
        <v>131</v>
      </c>
      <c r="H145" s="301" t="s">
        <v>135</v>
      </c>
      <c r="I145" s="139" t="s">
        <v>136</v>
      </c>
      <c r="J145" s="302" t="s">
        <v>137</v>
      </c>
    </row>
    <row r="146" spans="6:10">
      <c r="F146" s="1">
        <v>46</v>
      </c>
      <c r="G146" s="138" t="s">
        <v>131</v>
      </c>
      <c r="H146" s="301" t="s">
        <v>300</v>
      </c>
      <c r="I146" s="139" t="s">
        <v>350</v>
      </c>
      <c r="J146" s="302" t="s">
        <v>41</v>
      </c>
    </row>
    <row r="147" spans="6:10">
      <c r="F147" s="1">
        <v>47</v>
      </c>
      <c r="G147" s="138" t="s">
        <v>131</v>
      </c>
      <c r="H147" s="301" t="s">
        <v>351</v>
      </c>
      <c r="I147" s="139" t="s">
        <v>352</v>
      </c>
      <c r="J147" s="302" t="s">
        <v>351</v>
      </c>
    </row>
    <row r="148" spans="6:10">
      <c r="F148" s="1">
        <v>48</v>
      </c>
      <c r="G148" s="138" t="s">
        <v>131</v>
      </c>
      <c r="H148" s="301" t="s">
        <v>292</v>
      </c>
      <c r="I148" s="139" t="s">
        <v>290</v>
      </c>
      <c r="J148" s="302" t="s">
        <v>291</v>
      </c>
    </row>
    <row r="149" spans="6:10">
      <c r="F149" s="1">
        <v>49</v>
      </c>
      <c r="G149" s="138" t="s">
        <v>131</v>
      </c>
      <c r="H149" s="301" t="s">
        <v>354</v>
      </c>
      <c r="I149" s="139" t="s">
        <v>355</v>
      </c>
      <c r="J149" s="302" t="s">
        <v>354</v>
      </c>
    </row>
    <row r="150" spans="6:10">
      <c r="F150" s="1">
        <v>50</v>
      </c>
      <c r="G150" s="138" t="s">
        <v>131</v>
      </c>
      <c r="H150" s="301" t="s">
        <v>36</v>
      </c>
      <c r="I150" s="139" t="s">
        <v>356</v>
      </c>
      <c r="J150" s="302" t="s">
        <v>36</v>
      </c>
    </row>
    <row r="151" spans="6:10">
      <c r="F151" s="1">
        <v>51</v>
      </c>
      <c r="G151" s="138" t="s">
        <v>131</v>
      </c>
      <c r="H151" s="301" t="s">
        <v>359</v>
      </c>
      <c r="I151" s="139" t="s">
        <v>360</v>
      </c>
      <c r="J151" s="302" t="s">
        <v>359</v>
      </c>
    </row>
    <row r="152" spans="6:10">
      <c r="F152" s="1">
        <v>52</v>
      </c>
      <c r="G152" s="138" t="s">
        <v>131</v>
      </c>
      <c r="H152" s="301" t="s">
        <v>357</v>
      </c>
      <c r="I152" s="139" t="s">
        <v>358</v>
      </c>
      <c r="J152" s="302" t="s">
        <v>357</v>
      </c>
    </row>
    <row r="153" spans="6:10">
      <c r="F153" s="1">
        <v>53</v>
      </c>
      <c r="G153" s="138" t="s">
        <v>131</v>
      </c>
      <c r="H153" s="301" t="s">
        <v>138</v>
      </c>
      <c r="I153" s="139" t="s">
        <v>139</v>
      </c>
      <c r="J153" s="302" t="s">
        <v>140</v>
      </c>
    </row>
    <row r="154" spans="6:10">
      <c r="F154" s="8"/>
      <c r="G154" s="138" t="s">
        <v>177</v>
      </c>
      <c r="H154" s="301" t="s">
        <v>153</v>
      </c>
      <c r="I154" s="139" t="s">
        <v>198</v>
      </c>
      <c r="J154" s="302" t="s">
        <v>198</v>
      </c>
    </row>
    <row r="155" spans="6:10">
      <c r="F155" s="8">
        <v>1</v>
      </c>
      <c r="G155" s="138" t="s">
        <v>95</v>
      </c>
      <c r="H155" s="301" t="s">
        <v>130</v>
      </c>
      <c r="I155" s="139" t="s">
        <v>102</v>
      </c>
      <c r="J155" s="302" t="s">
        <v>112</v>
      </c>
    </row>
    <row r="156" spans="6:10">
      <c r="F156" s="8">
        <v>2</v>
      </c>
      <c r="G156" s="138" t="s">
        <v>95</v>
      </c>
      <c r="H156" s="301" t="s">
        <v>129</v>
      </c>
      <c r="I156" s="139" t="s">
        <v>110</v>
      </c>
      <c r="J156" s="302" t="s">
        <v>112</v>
      </c>
    </row>
    <row r="157" spans="6:10">
      <c r="F157" s="8">
        <v>3</v>
      </c>
      <c r="G157" s="138" t="s">
        <v>95</v>
      </c>
      <c r="H157" s="301" t="s">
        <v>128</v>
      </c>
      <c r="I157" s="139" t="s">
        <v>100</v>
      </c>
      <c r="J157" s="302" t="s">
        <v>109</v>
      </c>
    </row>
    <row r="158" spans="6:10">
      <c r="F158" s="8">
        <v>4</v>
      </c>
      <c r="G158" s="138" t="s">
        <v>95</v>
      </c>
      <c r="H158" s="301" t="s">
        <v>127</v>
      </c>
      <c r="I158" s="139" t="s">
        <v>104</v>
      </c>
      <c r="J158" s="302" t="s">
        <v>109</v>
      </c>
    </row>
    <row r="159" spans="6:10">
      <c r="F159" s="8">
        <v>5</v>
      </c>
      <c r="G159" s="138" t="s">
        <v>95</v>
      </c>
      <c r="H159" s="301" t="s">
        <v>126</v>
      </c>
      <c r="I159" s="139" t="s">
        <v>105</v>
      </c>
      <c r="J159" s="302" t="s">
        <v>106</v>
      </c>
    </row>
    <row r="160" spans="6:10">
      <c r="F160" s="8">
        <v>6</v>
      </c>
      <c r="G160" s="138" t="s">
        <v>95</v>
      </c>
      <c r="H160" s="301" t="s">
        <v>120</v>
      </c>
      <c r="I160" s="139" t="s">
        <v>107</v>
      </c>
      <c r="J160" s="302" t="s">
        <v>108</v>
      </c>
    </row>
    <row r="161" spans="6:10">
      <c r="F161" s="8">
        <v>7</v>
      </c>
      <c r="G161" s="138" t="s">
        <v>95</v>
      </c>
      <c r="H161" s="301" t="s">
        <v>121</v>
      </c>
      <c r="I161" s="139" t="s">
        <v>111</v>
      </c>
      <c r="J161" s="302" t="s">
        <v>112</v>
      </c>
    </row>
    <row r="162" spans="6:10">
      <c r="F162" s="8">
        <v>8</v>
      </c>
      <c r="G162" s="138" t="s">
        <v>95</v>
      </c>
      <c r="H162" s="301" t="s">
        <v>122</v>
      </c>
      <c r="I162" s="139" t="s">
        <v>113</v>
      </c>
      <c r="J162" s="302" t="s">
        <v>114</v>
      </c>
    </row>
    <row r="163" spans="6:10">
      <c r="F163" s="8">
        <v>9</v>
      </c>
      <c r="G163" s="138" t="s">
        <v>95</v>
      </c>
      <c r="H163" s="301" t="s">
        <v>125</v>
      </c>
      <c r="I163" s="139" t="s">
        <v>101</v>
      </c>
      <c r="J163" s="302" t="s">
        <v>109</v>
      </c>
    </row>
    <row r="164" spans="6:10">
      <c r="F164" s="8">
        <v>10</v>
      </c>
      <c r="G164" s="138" t="s">
        <v>95</v>
      </c>
      <c r="H164" s="301" t="s">
        <v>134</v>
      </c>
      <c r="I164" s="139" t="s">
        <v>132</v>
      </c>
      <c r="J164" s="302" t="s">
        <v>133</v>
      </c>
    </row>
    <row r="165" spans="6:10">
      <c r="F165" s="8">
        <v>11</v>
      </c>
      <c r="G165" s="138" t="s">
        <v>95</v>
      </c>
      <c r="H165" s="301" t="s">
        <v>22</v>
      </c>
      <c r="I165" s="139" t="s">
        <v>19</v>
      </c>
      <c r="J165" s="302" t="s">
        <v>16</v>
      </c>
    </row>
    <row r="166" spans="6:10">
      <c r="F166" s="8">
        <v>12</v>
      </c>
      <c r="G166" s="138" t="s">
        <v>95</v>
      </c>
      <c r="H166" s="301" t="s">
        <v>123</v>
      </c>
      <c r="I166" s="139" t="s">
        <v>115</v>
      </c>
      <c r="J166" s="302" t="s">
        <v>116</v>
      </c>
    </row>
    <row r="167" spans="6:10">
      <c r="F167" s="8">
        <v>13</v>
      </c>
      <c r="G167" s="138" t="s">
        <v>95</v>
      </c>
      <c r="H167" s="301" t="s">
        <v>119</v>
      </c>
      <c r="I167" s="139" t="s">
        <v>103</v>
      </c>
      <c r="J167" s="302" t="s">
        <v>112</v>
      </c>
    </row>
    <row r="168" spans="6:10">
      <c r="F168" s="8">
        <v>14</v>
      </c>
      <c r="G168" s="138" t="s">
        <v>95</v>
      </c>
      <c r="H168" s="301" t="s">
        <v>124</v>
      </c>
      <c r="I168" s="139" t="s">
        <v>117</v>
      </c>
      <c r="J168" s="302" t="s">
        <v>118</v>
      </c>
    </row>
    <row r="169" spans="6:10">
      <c r="G169" s="138" t="s">
        <v>168</v>
      </c>
      <c r="H169" s="301" t="s">
        <v>153</v>
      </c>
      <c r="I169" s="139" t="s">
        <v>198</v>
      </c>
      <c r="J169" s="302" t="s">
        <v>198</v>
      </c>
    </row>
    <row r="170" spans="6:10">
      <c r="F170">
        <v>1</v>
      </c>
      <c r="G170" s="138" t="s">
        <v>94</v>
      </c>
      <c r="H170" s="301" t="s">
        <v>20</v>
      </c>
      <c r="I170" s="139" t="s">
        <v>11</v>
      </c>
      <c r="J170" s="302" t="s">
        <v>13</v>
      </c>
    </row>
    <row r="171" spans="6:10">
      <c r="F171">
        <v>2</v>
      </c>
      <c r="G171" s="138" t="s">
        <v>94</v>
      </c>
      <c r="H171" s="301" t="s">
        <v>96</v>
      </c>
      <c r="I171" s="139" t="s">
        <v>97</v>
      </c>
      <c r="J171" s="302" t="s">
        <v>15</v>
      </c>
    </row>
    <row r="172" spans="6:10">
      <c r="F172">
        <v>3</v>
      </c>
      <c r="G172" s="138" t="s">
        <v>94</v>
      </c>
      <c r="H172" s="301" t="s">
        <v>21</v>
      </c>
      <c r="I172" s="139" t="s">
        <v>14</v>
      </c>
      <c r="J172" s="302" t="s">
        <v>15</v>
      </c>
    </row>
    <row r="173" spans="6:10">
      <c r="F173">
        <v>4</v>
      </c>
      <c r="G173" s="138" t="s">
        <v>94</v>
      </c>
      <c r="H173" s="301" t="s">
        <v>17</v>
      </c>
      <c r="I173" s="139" t="s">
        <v>39</v>
      </c>
      <c r="J173" s="302" t="s">
        <v>15</v>
      </c>
    </row>
    <row r="174" spans="6:10">
      <c r="G174" s="138" t="s">
        <v>169</v>
      </c>
      <c r="H174" s="301" t="s">
        <v>153</v>
      </c>
      <c r="I174" s="139" t="s">
        <v>198</v>
      </c>
      <c r="J174" s="302" t="s">
        <v>198</v>
      </c>
    </row>
    <row r="175" spans="6:10">
      <c r="G175" s="140"/>
      <c r="H175" s="141"/>
      <c r="I175" s="141"/>
      <c r="J175" s="141"/>
    </row>
    <row r="176" spans="6:10">
      <c r="G176" s="142"/>
      <c r="H176" s="143"/>
      <c r="I176" s="143"/>
      <c r="J176" s="143"/>
    </row>
    <row r="177" spans="7:10">
      <c r="G177" s="144"/>
      <c r="H177" s="92"/>
      <c r="I177" s="92"/>
      <c r="J177" s="92"/>
    </row>
    <row r="178" spans="7:10">
      <c r="G178" s="144"/>
      <c r="H178" s="92"/>
      <c r="I178" s="92"/>
      <c r="J178" s="92"/>
    </row>
    <row r="179" spans="7:10">
      <c r="G179" s="144"/>
      <c r="H179" s="92"/>
      <c r="I179" s="92"/>
      <c r="J179" s="92"/>
    </row>
    <row r="180" spans="7:10">
      <c r="G180" s="144"/>
      <c r="H180" s="92"/>
      <c r="I180" s="92"/>
      <c r="J180" s="92"/>
    </row>
    <row r="181" spans="7:10">
      <c r="G181" s="144"/>
      <c r="H181" s="92"/>
      <c r="I181" s="92"/>
      <c r="J181" s="92"/>
    </row>
    <row r="182" spans="7:10">
      <c r="G182" s="6"/>
      <c r="H182" s="1"/>
      <c r="I182" s="1"/>
      <c r="J182" s="1"/>
    </row>
    <row r="183" spans="7:10">
      <c r="I183" s="1"/>
      <c r="J183" s="1"/>
    </row>
    <row r="184" spans="7:10">
      <c r="I184" s="1"/>
      <c r="J184" s="1"/>
    </row>
    <row r="185" spans="7:10">
      <c r="I185" s="1"/>
      <c r="J185" s="1"/>
    </row>
    <row r="186" spans="7:10">
      <c r="I186" s="1"/>
      <c r="J186" s="1"/>
    </row>
    <row r="187" spans="7:10">
      <c r="I187" s="1"/>
      <c r="J187" s="1"/>
    </row>
    <row r="188" spans="7:10">
      <c r="I188" s="1"/>
      <c r="J188" s="1"/>
    </row>
  </sheetData>
  <sheetProtection sheet="1" objects="1" scenarios="1" selectLockedCells="1"/>
  <sortState xmlns:xlrd2="http://schemas.microsoft.com/office/spreadsheetml/2017/richdata2" ref="G100:J148">
    <sortCondition ref="G100" customList="Sun,Mon,Tue,Wed,Thu,Fri,Sat"/>
    <sortCondition ref="H100"/>
  </sortState>
  <conditionalFormatting sqref="O33:AF37 O39:AF39 O38:S38 W38:AF38 O43:AF50 O40:S42">
    <cfRule type="cellIs" dxfId="18" priority="18" operator="equal">
      <formula>"X"</formula>
    </cfRule>
  </conditionalFormatting>
  <conditionalFormatting sqref="O56:AA56 O57:T57">
    <cfRule type="cellIs" dxfId="17" priority="17" operator="equal">
      <formula>"X"</formula>
    </cfRule>
  </conditionalFormatting>
  <conditionalFormatting sqref="O58:Q60">
    <cfRule type="cellIs" dxfId="16" priority="16" operator="equal">
      <formula>"X"</formula>
    </cfRule>
  </conditionalFormatting>
  <conditionalFormatting sqref="U57:AF57">
    <cfRule type="cellIs" dxfId="15" priority="14" operator="equal">
      <formula>"X"</formula>
    </cfRule>
  </conditionalFormatting>
  <conditionalFormatting sqref="G101:J174">
    <cfRule type="expression" dxfId="14" priority="11">
      <formula>ISBLANK($F101)</formula>
    </cfRule>
  </conditionalFormatting>
  <conditionalFormatting sqref="W40:AF40 U40">
    <cfRule type="cellIs" dxfId="13" priority="10" operator="equal">
      <formula>"X"</formula>
    </cfRule>
  </conditionalFormatting>
  <conditionalFormatting sqref="V40">
    <cfRule type="cellIs" dxfId="12" priority="8" operator="equal">
      <formula>"X"</formula>
    </cfRule>
  </conditionalFormatting>
  <conditionalFormatting sqref="T40">
    <cfRule type="cellIs" dxfId="11" priority="7" operator="equal">
      <formula>"X"</formula>
    </cfRule>
  </conditionalFormatting>
  <conditionalFormatting sqref="W41:AF41 U41">
    <cfRule type="cellIs" dxfId="10" priority="6" operator="equal">
      <formula>"X"</formula>
    </cfRule>
  </conditionalFormatting>
  <conditionalFormatting sqref="V41">
    <cfRule type="cellIs" dxfId="9" priority="5" operator="equal">
      <formula>"X"</formula>
    </cfRule>
  </conditionalFormatting>
  <conditionalFormatting sqref="T41">
    <cfRule type="cellIs" dxfId="8" priority="4" operator="equal">
      <formula>"X"</formula>
    </cfRule>
  </conditionalFormatting>
  <conditionalFormatting sqref="W42:AF42 U42">
    <cfRule type="cellIs" dxfId="7" priority="3" operator="equal">
      <formula>"X"</formula>
    </cfRule>
  </conditionalFormatting>
  <conditionalFormatting sqref="V42">
    <cfRule type="cellIs" dxfId="6" priority="2" operator="equal">
      <formula>"X"</formula>
    </cfRule>
  </conditionalFormatting>
  <conditionalFormatting sqref="T42">
    <cfRule type="cellIs" dxfId="5" priority="1" operator="equal">
      <formula>"X"</formula>
    </cfRule>
  </conditionalFormatting>
  <pageMargins left="0.75" right="0.75" top="1" bottom="1" header="0.5" footer="0.5"/>
  <pageSetup orientation="portrait" horizontalDpi="4294967292" verticalDpi="4294967292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Button 1">
              <controlPr defaultSize="0" print="0" autoFill="0" autoPict="0" macro="[0]!Lists_Ages_Groups_Show">
                <anchor moveWithCells="1">
                  <from>
                    <xdr:col>12</xdr:col>
                    <xdr:colOff>771525</xdr:colOff>
                    <xdr:row>24</xdr:row>
                    <xdr:rowOff>28575</xdr:rowOff>
                  </from>
                  <to>
                    <xdr:col>13</xdr:col>
                    <xdr:colOff>1419225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Button 2">
              <controlPr defaultSize="0" print="0" autoFill="0" autoPict="0" macro="[0]!Lists_Ages_Groups_Hide">
                <anchor moveWithCells="1">
                  <from>
                    <xdr:col>12</xdr:col>
                    <xdr:colOff>790575</xdr:colOff>
                    <xdr:row>26</xdr:row>
                    <xdr:rowOff>9525</xdr:rowOff>
                  </from>
                  <to>
                    <xdr:col>13</xdr:col>
                    <xdr:colOff>1438275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6" name="Button 3">
              <controlPr defaultSize="0" print="0" autoFill="0" autoPict="0" macro="[0]!Lists_Sort_Clubs">
                <anchor>
                  <from>
                    <xdr:col>2</xdr:col>
                    <xdr:colOff>533400</xdr:colOff>
                    <xdr:row>96</xdr:row>
                    <xdr:rowOff>9525</xdr:rowOff>
                  </from>
                  <to>
                    <xdr:col>4</xdr:col>
                    <xdr:colOff>714375</xdr:colOff>
                    <xdr:row>98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FF00"/>
  </sheetPr>
  <dimension ref="A1:K57"/>
  <sheetViews>
    <sheetView showGridLines="0" tabSelected="1" topLeftCell="B1" workbookViewId="0">
      <selection activeCell="E19" sqref="E19:F19"/>
    </sheetView>
  </sheetViews>
  <sheetFormatPr defaultColWidth="11" defaultRowHeight="15.75"/>
  <cols>
    <col min="1" max="1" width="6.875" style="8" hidden="1" customWidth="1"/>
    <col min="2" max="2" width="4.625" style="4" customWidth="1"/>
    <col min="3" max="3" width="39.375" customWidth="1"/>
    <col min="4" max="4" width="18.5" customWidth="1"/>
    <col min="5" max="5" width="26.375" customWidth="1"/>
    <col min="6" max="6" width="27.375" customWidth="1"/>
    <col min="7" max="7" width="32.625" customWidth="1"/>
    <col min="8" max="8" width="8" customWidth="1"/>
    <col min="9" max="9" width="22.625" customWidth="1"/>
    <col min="10" max="10" width="28" customWidth="1"/>
  </cols>
  <sheetData>
    <row r="1" spans="1:11" ht="46.5">
      <c r="A1" s="186" t="s">
        <v>55</v>
      </c>
      <c r="E1" s="401" t="str">
        <f>Meet_Name</f>
        <v>Marian Classic 2019</v>
      </c>
      <c r="F1" s="402"/>
      <c r="G1" s="403"/>
    </row>
    <row r="2" spans="1:11" ht="23.1" customHeight="1">
      <c r="A2" s="186" t="s">
        <v>56</v>
      </c>
      <c r="E2" s="322" t="str">
        <f>Meet_Dates</f>
        <v>Feb. 8-10, 2019</v>
      </c>
      <c r="F2" s="282"/>
      <c r="G2" s="282"/>
    </row>
    <row r="3" spans="1:11" ht="14.1" customHeight="1">
      <c r="A3" s="186" t="s">
        <v>57</v>
      </c>
      <c r="E3" s="98"/>
      <c r="F3" s="98"/>
      <c r="G3" s="98"/>
    </row>
    <row r="4" spans="1:11" ht="39">
      <c r="A4" s="186"/>
      <c r="E4" s="279" t="s">
        <v>171</v>
      </c>
      <c r="F4" s="98"/>
      <c r="G4" s="98"/>
    </row>
    <row r="5" spans="1:11">
      <c r="A5" s="186"/>
    </row>
    <row r="6" spans="1:11" ht="23.25">
      <c r="A6" s="186"/>
      <c r="E6" s="95" t="s">
        <v>92</v>
      </c>
      <c r="F6" s="415" t="str">
        <f>Entry_Deadline</f>
        <v>Jan. 15, 2019</v>
      </c>
      <c r="G6" s="416"/>
    </row>
    <row r="7" spans="1:11">
      <c r="A7" s="186"/>
      <c r="E7" s="6"/>
      <c r="G7" s="390"/>
    </row>
    <row r="8" spans="1:11">
      <c r="A8" s="186"/>
      <c r="E8" s="38" t="s">
        <v>93</v>
      </c>
      <c r="F8" s="389" t="s">
        <v>384</v>
      </c>
      <c r="G8" s="391" t="s">
        <v>386</v>
      </c>
      <c r="H8" s="45"/>
    </row>
    <row r="9" spans="1:11">
      <c r="A9" s="186"/>
      <c r="G9" s="392" t="s">
        <v>387</v>
      </c>
    </row>
    <row r="10" spans="1:11">
      <c r="A10" s="186"/>
    </row>
    <row r="11" spans="1:11">
      <c r="A11" s="186"/>
      <c r="D11" s="280" t="s">
        <v>85</v>
      </c>
    </row>
    <row r="12" spans="1:11" ht="18" customHeight="1" thickBot="1">
      <c r="A12" s="189" t="s">
        <v>238</v>
      </c>
      <c r="D12" s="5" t="s">
        <v>53</v>
      </c>
      <c r="E12" s="5" t="s">
        <v>176</v>
      </c>
      <c r="G12" s="5" t="s">
        <v>54</v>
      </c>
    </row>
    <row r="13" spans="1:11" ht="18" customHeight="1" thickBot="1">
      <c r="A13" s="205" t="e">
        <f>MATCH(D13,Club_Abbr,0)</f>
        <v>#N/A</v>
      </c>
      <c r="C13" s="281" t="s">
        <v>263</v>
      </c>
      <c r="D13" s="278"/>
      <c r="E13" s="413" t="str">
        <f>IF(ISBLANK(This_Clubs_Abbrev),"",INDEX(Lists!I101:I174,A13))</f>
        <v/>
      </c>
      <c r="F13" s="414"/>
      <c r="G13" s="89" t="str">
        <f>IF(ISBLANK(This_Clubs_Name),"",INDEX(Club_City,A13))</f>
        <v/>
      </c>
    </row>
    <row r="14" spans="1:11" ht="36.950000000000003" customHeight="1" thickBot="1">
      <c r="A14" s="187"/>
      <c r="D14" s="280" t="s">
        <v>86</v>
      </c>
      <c r="E14" s="7"/>
      <c r="F14" s="7"/>
    </row>
    <row r="15" spans="1:11" ht="18" customHeight="1">
      <c r="A15" s="187"/>
      <c r="D15" s="12" t="s">
        <v>63</v>
      </c>
      <c r="E15" s="396"/>
      <c r="F15" s="397"/>
      <c r="I15" s="398" t="s">
        <v>84</v>
      </c>
      <c r="J15" s="399"/>
      <c r="K15" s="400"/>
    </row>
    <row r="16" spans="1:11" ht="18" customHeight="1" thickBot="1">
      <c r="A16" s="187"/>
      <c r="D16" s="12" t="s">
        <v>65</v>
      </c>
      <c r="E16" s="396"/>
      <c r="F16" s="397"/>
      <c r="I16" s="404" t="str">
        <f>Host_Name</f>
        <v>Marian Gymnastics Club</v>
      </c>
      <c r="J16" s="405"/>
      <c r="K16" s="406"/>
    </row>
    <row r="17" spans="1:11" ht="18" customHeight="1">
      <c r="A17" s="187"/>
      <c r="D17" s="12" t="s">
        <v>207</v>
      </c>
      <c r="E17" s="88"/>
      <c r="F17" s="90"/>
      <c r="I17" s="398" t="str">
        <f>"Send the cheque by "&amp;Entry_Deadline&amp; " to:"</f>
        <v>Send the cheque by Jan. 15, 2019 to:</v>
      </c>
      <c r="J17" s="399"/>
      <c r="K17" s="400"/>
    </row>
    <row r="18" spans="1:11" ht="18.75">
      <c r="A18" s="187"/>
      <c r="D18" s="12"/>
      <c r="E18" s="11"/>
      <c r="F18" s="11"/>
      <c r="I18" s="407" t="str">
        <f>Host_Addr &amp; "  ~  " &amp; Host_City &amp; "  ~  " &amp; Host_Postal_Code</f>
        <v>343 Edson Street  ~  Saskatoon, SK  ~  S7J 4C8</v>
      </c>
      <c r="J18" s="408"/>
      <c r="K18" s="409"/>
    </row>
    <row r="19" spans="1:11" ht="18" customHeight="1">
      <c r="A19" s="187"/>
      <c r="D19" s="12" t="s">
        <v>64</v>
      </c>
      <c r="E19" s="396"/>
      <c r="F19" s="397"/>
      <c r="I19" s="410" t="str">
        <f>"Phone:  " &amp; Host_Phone</f>
        <v>Phone:  (306) 934-7179</v>
      </c>
      <c r="J19" s="411"/>
      <c r="K19" s="412"/>
    </row>
    <row r="20" spans="1:11" ht="18" customHeight="1" thickBot="1">
      <c r="A20" s="187"/>
      <c r="D20" s="12" t="s">
        <v>208</v>
      </c>
      <c r="E20" s="88"/>
      <c r="F20" s="88"/>
      <c r="I20" s="393"/>
      <c r="J20" s="394"/>
      <c r="K20" s="395"/>
    </row>
    <row r="21" spans="1:11" ht="38.1" customHeight="1">
      <c r="A21" s="186"/>
      <c r="H21" s="29"/>
      <c r="I21" s="37" t="s">
        <v>206</v>
      </c>
      <c r="J21" s="29"/>
    </row>
    <row r="22" spans="1:11" ht="18" customHeight="1">
      <c r="A22" s="186"/>
      <c r="C22" s="19" t="s">
        <v>77</v>
      </c>
      <c r="D22" s="22" t="s">
        <v>172</v>
      </c>
      <c r="H22" s="36"/>
      <c r="I22" t="str">
        <f>"NOTE:    A late entry fee of $"&amp;Late_Entry_Fee&amp;" per gymnast will be charged."</f>
        <v>NOTE:    A late entry fee of $40 per gymnast will be charged.</v>
      </c>
    </row>
    <row r="23" spans="1:11" ht="20.100000000000001" customHeight="1" thickBot="1">
      <c r="A23" s="188"/>
      <c r="C23" s="386" t="s">
        <v>203</v>
      </c>
      <c r="D23" s="387" t="s">
        <v>60</v>
      </c>
      <c r="E23" s="387" t="s">
        <v>72</v>
      </c>
      <c r="F23" s="388" t="s">
        <v>61</v>
      </c>
      <c r="I23" s="49" t="s">
        <v>99</v>
      </c>
    </row>
    <row r="24" spans="1:11" ht="20.100000000000001" hidden="1" customHeight="1">
      <c r="A24" s="204">
        <v>1</v>
      </c>
      <c r="B24" s="384">
        <v>1</v>
      </c>
      <c r="C24" s="283" t="str">
        <f>INDEX(Fees_Level_Names_WAG,B24)</f>
        <v>Developmental</v>
      </c>
      <c r="D24" s="284">
        <f t="shared" ref="D24:D32" si="0">INDEX(WAG_NumGymnasts,$A24)</f>
        <v>0</v>
      </c>
      <c r="E24" s="285">
        <f t="shared" ref="E24:E32" si="1">INDEX(WAG_Fees,$A24)</f>
        <v>0</v>
      </c>
      <c r="F24" s="286">
        <f t="shared" ref="F24:F41" si="2">Summ_NumGymnasts*Summ_FeesPerGymnast</f>
        <v>0</v>
      </c>
    </row>
    <row r="25" spans="1:11" ht="20.100000000000001" customHeight="1">
      <c r="A25" s="204">
        <v>2</v>
      </c>
      <c r="B25" s="384">
        <v>2</v>
      </c>
      <c r="C25" s="290" t="str">
        <f t="shared" ref="C25:C32" si="3">INDEX(Fees_Level_Names_WAG,B25)</f>
        <v>JO 1-2</v>
      </c>
      <c r="D25" s="287">
        <f t="shared" si="0"/>
        <v>0</v>
      </c>
      <c r="E25" s="288">
        <f t="shared" si="1"/>
        <v>70</v>
      </c>
      <c r="F25" s="289">
        <f t="shared" si="2"/>
        <v>0</v>
      </c>
    </row>
    <row r="26" spans="1:11" ht="20.100000000000001" customHeight="1">
      <c r="A26" s="204">
        <v>3</v>
      </c>
      <c r="B26" s="384">
        <v>3</v>
      </c>
      <c r="C26" s="290" t="str">
        <f t="shared" si="3"/>
        <v>JO 3-7</v>
      </c>
      <c r="D26" s="291">
        <f t="shared" si="0"/>
        <v>0</v>
      </c>
      <c r="E26" s="292">
        <f t="shared" si="1"/>
        <v>105</v>
      </c>
      <c r="F26" s="293">
        <f t="shared" si="2"/>
        <v>0</v>
      </c>
      <c r="I26" s="145"/>
    </row>
    <row r="27" spans="1:11" ht="20.100000000000001" customHeight="1">
      <c r="A27" s="204">
        <v>4</v>
      </c>
      <c r="B27" s="384">
        <v>4</v>
      </c>
      <c r="C27" s="290" t="str">
        <f t="shared" si="3"/>
        <v>JO 8 - 10</v>
      </c>
      <c r="D27" s="291">
        <f t="shared" si="0"/>
        <v>0</v>
      </c>
      <c r="E27" s="292">
        <f t="shared" si="1"/>
        <v>105</v>
      </c>
      <c r="F27" s="293">
        <f t="shared" si="2"/>
        <v>0</v>
      </c>
    </row>
    <row r="28" spans="1:11" ht="20.100000000000001" customHeight="1">
      <c r="A28" s="204">
        <v>5</v>
      </c>
      <c r="B28" s="384">
        <v>5</v>
      </c>
      <c r="C28" s="290" t="str">
        <f t="shared" si="3"/>
        <v>Aspire</v>
      </c>
      <c r="D28" s="291">
        <f t="shared" si="0"/>
        <v>0</v>
      </c>
      <c r="E28" s="292">
        <f t="shared" si="1"/>
        <v>105</v>
      </c>
      <c r="F28" s="293">
        <f t="shared" si="2"/>
        <v>0</v>
      </c>
    </row>
    <row r="29" spans="1:11" ht="20.100000000000001" customHeight="1" thickBot="1">
      <c r="A29" s="204">
        <v>6</v>
      </c>
      <c r="B29" s="384">
        <v>6</v>
      </c>
      <c r="C29" s="290" t="str">
        <f t="shared" si="3"/>
        <v>HP Novice, Jr, Sr</v>
      </c>
      <c r="D29" s="291">
        <f t="shared" si="0"/>
        <v>0</v>
      </c>
      <c r="E29" s="292">
        <f t="shared" si="1"/>
        <v>105</v>
      </c>
      <c r="F29" s="293">
        <f t="shared" si="2"/>
        <v>0</v>
      </c>
    </row>
    <row r="30" spans="1:11" ht="20.100000000000001" hidden="1" customHeight="1">
      <c r="A30" s="204">
        <v>7</v>
      </c>
      <c r="B30" s="384">
        <v>7</v>
      </c>
      <c r="C30" s="290">
        <f t="shared" si="3"/>
        <v>0</v>
      </c>
      <c r="D30" s="291">
        <f t="shared" si="0"/>
        <v>0</v>
      </c>
      <c r="E30" s="292">
        <f t="shared" si="1"/>
        <v>0</v>
      </c>
      <c r="F30" s="293">
        <f t="shared" si="2"/>
        <v>0</v>
      </c>
    </row>
    <row r="31" spans="1:11" ht="20.100000000000001" hidden="1" customHeight="1">
      <c r="A31" s="204">
        <v>8</v>
      </c>
      <c r="B31" s="384">
        <v>8</v>
      </c>
      <c r="C31" s="290">
        <f t="shared" si="3"/>
        <v>0</v>
      </c>
      <c r="D31" s="291">
        <f t="shared" si="0"/>
        <v>0</v>
      </c>
      <c r="E31" s="292">
        <f t="shared" si="1"/>
        <v>0</v>
      </c>
      <c r="F31" s="293">
        <f t="shared" si="2"/>
        <v>0</v>
      </c>
      <c r="G31" s="330">
        <f>SUM(D24:D32)</f>
        <v>0</v>
      </c>
    </row>
    <row r="32" spans="1:11" ht="20.100000000000001" hidden="1" customHeight="1" thickBot="1">
      <c r="A32" s="204">
        <v>9</v>
      </c>
      <c r="B32" s="384">
        <v>9</v>
      </c>
      <c r="C32" s="294">
        <f t="shared" si="3"/>
        <v>0</v>
      </c>
      <c r="D32" s="295">
        <f t="shared" si="0"/>
        <v>0</v>
      </c>
      <c r="E32" s="296">
        <f t="shared" si="1"/>
        <v>0</v>
      </c>
      <c r="F32" s="297">
        <f t="shared" si="2"/>
        <v>0</v>
      </c>
      <c r="G32" s="241" t="str">
        <f>G31&amp;"  WAG Gymnast"&amp; IF(G31=1,"","s") &amp;" ($"&amp;SUM(F24:F32)&amp;")"</f>
        <v>0  WAG Gymnasts ($0)</v>
      </c>
    </row>
    <row r="33" spans="1:7" ht="20.100000000000001" hidden="1" customHeight="1">
      <c r="A33" s="204">
        <v>1</v>
      </c>
      <c r="B33" s="384">
        <v>1</v>
      </c>
      <c r="C33" s="172" t="str">
        <f t="shared" ref="C33:C41" si="4">INDEX(Fees_Level_Names_MAG,B33)</f>
        <v>Developmental</v>
      </c>
      <c r="D33" s="173">
        <f t="shared" ref="D33:D41" si="5">INDEX(MAG_NumGymnasts,$A33)</f>
        <v>0</v>
      </c>
      <c r="E33" s="367">
        <f t="shared" ref="E33:E41" si="6">INDEX(MAG_Fees,$A33)</f>
        <v>0</v>
      </c>
      <c r="F33" s="175">
        <f t="shared" si="2"/>
        <v>0</v>
      </c>
    </row>
    <row r="34" spans="1:7" ht="20.100000000000001" hidden="1" customHeight="1">
      <c r="A34" s="204">
        <v>2</v>
      </c>
      <c r="B34" s="384">
        <v>2</v>
      </c>
      <c r="C34" s="172" t="str">
        <f t="shared" si="4"/>
        <v>Interclub:  JO-1, JO-2</v>
      </c>
      <c r="D34" s="173">
        <f t="shared" si="5"/>
        <v>0</v>
      </c>
      <c r="E34" s="174">
        <f t="shared" si="6"/>
        <v>0</v>
      </c>
      <c r="F34" s="175">
        <f t="shared" si="2"/>
        <v>0</v>
      </c>
    </row>
    <row r="35" spans="1:7" ht="20.100000000000001" hidden="1" customHeight="1">
      <c r="A35" s="204">
        <v>3</v>
      </c>
      <c r="B35" s="384">
        <v>3</v>
      </c>
      <c r="C35" s="172" t="str">
        <f t="shared" si="4"/>
        <v>JO 4, 5, &amp; 6</v>
      </c>
      <c r="D35" s="173">
        <f t="shared" si="5"/>
        <v>0</v>
      </c>
      <c r="E35" s="174">
        <f t="shared" si="6"/>
        <v>0</v>
      </c>
      <c r="F35" s="175">
        <f t="shared" si="2"/>
        <v>0</v>
      </c>
    </row>
    <row r="36" spans="1:7" ht="20.100000000000001" hidden="1" customHeight="1">
      <c r="A36" s="204">
        <v>4</v>
      </c>
      <c r="B36" s="384">
        <v>4</v>
      </c>
      <c r="C36" s="172" t="str">
        <f t="shared" si="4"/>
        <v>Prov:  Provincial 3, 4, &amp; 5</v>
      </c>
      <c r="D36" s="173">
        <f t="shared" si="5"/>
        <v>0</v>
      </c>
      <c r="E36" s="174">
        <f t="shared" si="6"/>
        <v>0</v>
      </c>
      <c r="F36" s="175">
        <f t="shared" si="2"/>
        <v>0</v>
      </c>
    </row>
    <row r="37" spans="1:7" ht="20.100000000000001" hidden="1" customHeight="1">
      <c r="A37" s="204">
        <v>5</v>
      </c>
      <c r="B37" s="384">
        <v>5</v>
      </c>
      <c r="C37" s="172" t="str">
        <f t="shared" si="4"/>
        <v>Inter-Prov:  Elite 3, 4</v>
      </c>
      <c r="D37" s="173">
        <f t="shared" si="5"/>
        <v>0</v>
      </c>
      <c r="E37" s="174">
        <f t="shared" si="6"/>
        <v>0</v>
      </c>
      <c r="F37" s="175">
        <f t="shared" si="2"/>
        <v>0</v>
      </c>
    </row>
    <row r="38" spans="1:7" ht="20.100000000000001" hidden="1" customHeight="1">
      <c r="A38" s="204">
        <v>6</v>
      </c>
      <c r="B38" s="384">
        <v>6</v>
      </c>
      <c r="C38" s="172" t="str">
        <f t="shared" si="4"/>
        <v>Nat'l:  Open, Junior, Senior</v>
      </c>
      <c r="D38" s="173">
        <f t="shared" si="5"/>
        <v>0</v>
      </c>
      <c r="E38" s="174">
        <f t="shared" si="6"/>
        <v>0</v>
      </c>
      <c r="F38" s="175">
        <f t="shared" si="2"/>
        <v>0</v>
      </c>
    </row>
    <row r="39" spans="1:7" ht="20.100000000000001" hidden="1" customHeight="1">
      <c r="A39" s="204">
        <v>7</v>
      </c>
      <c r="B39" s="384">
        <v>7</v>
      </c>
      <c r="C39" s="172">
        <f t="shared" si="4"/>
        <v>0</v>
      </c>
      <c r="D39" s="173">
        <f t="shared" si="5"/>
        <v>0</v>
      </c>
      <c r="E39" s="174">
        <f t="shared" si="6"/>
        <v>0</v>
      </c>
      <c r="F39" s="175">
        <f t="shared" si="2"/>
        <v>0</v>
      </c>
    </row>
    <row r="40" spans="1:7" ht="20.100000000000001" hidden="1" customHeight="1">
      <c r="A40" s="204">
        <v>8</v>
      </c>
      <c r="B40" s="384">
        <v>8</v>
      </c>
      <c r="C40" s="176">
        <f t="shared" si="4"/>
        <v>0</v>
      </c>
      <c r="D40" s="173">
        <f t="shared" si="5"/>
        <v>0</v>
      </c>
      <c r="E40" s="174">
        <f t="shared" si="6"/>
        <v>0</v>
      </c>
      <c r="F40" s="177">
        <f t="shared" si="2"/>
        <v>0</v>
      </c>
      <c r="G40" s="330">
        <f>SUM(D33:D41)</f>
        <v>0</v>
      </c>
    </row>
    <row r="41" spans="1:7" ht="20.100000000000001" hidden="1" customHeight="1" thickBot="1">
      <c r="A41" s="204">
        <v>9</v>
      </c>
      <c r="B41" s="384">
        <v>9</v>
      </c>
      <c r="C41" s="178">
        <f t="shared" si="4"/>
        <v>0</v>
      </c>
      <c r="D41" s="173">
        <f t="shared" si="5"/>
        <v>0</v>
      </c>
      <c r="E41" s="174">
        <f t="shared" si="6"/>
        <v>0</v>
      </c>
      <c r="F41" s="179">
        <f t="shared" si="2"/>
        <v>0</v>
      </c>
      <c r="G41" s="241" t="str">
        <f>G40&amp;"  MAG Gymnast"&amp; IF(G40=1,"","s") &amp;" ($"&amp;SUM(F33:F41)&amp;")"</f>
        <v>0  MAG Gymnasts ($0)</v>
      </c>
    </row>
    <row r="42" spans="1:7" ht="27" customHeight="1" thickBot="1">
      <c r="A42" s="186"/>
      <c r="C42" s="163"/>
      <c r="D42" s="164"/>
      <c r="E42" s="165" t="s">
        <v>62</v>
      </c>
      <c r="F42" s="185">
        <f>SUM(F24:F41)</f>
        <v>0</v>
      </c>
    </row>
    <row r="43" spans="1:7" ht="18" customHeight="1">
      <c r="A43" s="186"/>
    </row>
    <row r="44" spans="1:7" ht="18" customHeight="1">
      <c r="A44" s="186"/>
      <c r="D44" s="48"/>
    </row>
    <row r="45" spans="1:7" ht="18" customHeight="1">
      <c r="A45" s="186"/>
    </row>
    <row r="46" spans="1:7" ht="18" customHeight="1">
      <c r="A46" s="186"/>
    </row>
    <row r="47" spans="1:7" ht="18" customHeight="1"/>
    <row r="48" spans="1:7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</sheetData>
  <sheetProtection sheet="1" objects="1" scenarios="1" selectLockedCells="1"/>
  <sortState xmlns:xlrd2="http://schemas.microsoft.com/office/spreadsheetml/2017/richdata2" ref="B27:C28">
    <sortCondition ref="B27"/>
  </sortState>
  <mergeCells count="12">
    <mergeCell ref="I20:K20"/>
    <mergeCell ref="E15:F15"/>
    <mergeCell ref="I17:K17"/>
    <mergeCell ref="E1:G1"/>
    <mergeCell ref="I15:K15"/>
    <mergeCell ref="I16:K16"/>
    <mergeCell ref="I18:K18"/>
    <mergeCell ref="I19:K19"/>
    <mergeCell ref="E19:F19"/>
    <mergeCell ref="E16:F16"/>
    <mergeCell ref="E13:F13"/>
    <mergeCell ref="F6:G6"/>
  </mergeCells>
  <phoneticPr fontId="64" type="noConversion"/>
  <conditionalFormatting sqref="C24:F32">
    <cfRule type="expression" dxfId="4" priority="2">
      <formula>($E24=0)</formula>
    </cfRule>
  </conditionalFormatting>
  <conditionalFormatting sqref="C33:F41">
    <cfRule type="expression" dxfId="3" priority="1">
      <formula>($E33=0)</formula>
    </cfRule>
  </conditionalFormatting>
  <hyperlinks>
    <hyperlink ref="H8" r:id="rId1" display="mailto:office@qckgym.com" xr:uid="{00000000-0004-0000-0100-000000000000}"/>
    <hyperlink ref="F8" r:id="rId2" xr:uid="{00000000-0004-0000-0100-000001000000}"/>
  </hyperlinks>
  <pageMargins left="0.75" right="0.75" top="1" bottom="1" header="0.5" footer="0.5"/>
  <pageSetup scale="66" orientation="landscape" horizontalDpi="4294967292" verticalDpi="4294967292"/>
  <colBreaks count="1" manualBreakCount="1">
    <brk id="8" max="1048575" man="1"/>
  </colBreaks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Lists!$H$101:$H$174</xm:f>
          </x14:formula1>
          <xm:sqref>D13</xm:sqref>
        </x14:dataValidation>
      </x14:dataValidations>
    </ext>
    <ext xmlns:mx="http://schemas.microsoft.com/office/mac/excel/2008/main" uri="{64002731-A6B0-56B0-2670-7721B7C09600}">
      <mx:PLV Mode="0" OnePage="0" WScale="66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5" tint="0.59999389629810485"/>
    <pageSetUpPr fitToPage="1"/>
  </sheetPr>
  <dimension ref="A1:V65"/>
  <sheetViews>
    <sheetView showGridLines="0" showRowColHeaders="0" showZeros="0" workbookViewId="0">
      <selection activeCell="C35" sqref="C35"/>
    </sheetView>
  </sheetViews>
  <sheetFormatPr defaultColWidth="11" defaultRowHeight="15.75"/>
  <cols>
    <col min="1" max="1" width="5.875" customWidth="1"/>
    <col min="2" max="3" width="22.875" customWidth="1"/>
    <col min="4" max="4" width="15.875" customWidth="1"/>
    <col min="5" max="5" width="20.5" customWidth="1"/>
    <col min="6" max="6" width="8.5" customWidth="1"/>
    <col min="7" max="7" width="8.875" hidden="1" customWidth="1"/>
    <col min="8" max="8" width="28.125" customWidth="1"/>
    <col min="9" max="9" width="24.625" customWidth="1"/>
    <col min="10" max="10" width="10.875" bestFit="1" customWidth="1"/>
    <col min="11" max="12" width="8.5" style="110" hidden="1" customWidth="1"/>
    <col min="13" max="13" width="10.625" style="110" hidden="1" customWidth="1"/>
    <col min="14" max="14" width="9.125" style="21" hidden="1" customWidth="1"/>
    <col min="15" max="15" width="36.875" customWidth="1"/>
    <col min="16" max="16" width="15" style="207" hidden="1" customWidth="1"/>
    <col min="20" max="21" width="8.5" style="17" bestFit="1" customWidth="1"/>
    <col min="22" max="22" width="11" style="4"/>
  </cols>
  <sheetData>
    <row r="1" spans="1:18" ht="33.950000000000003" customHeight="1">
      <c r="A1" s="4"/>
      <c r="B1" s="148" t="str">
        <f>Meet_Name</f>
        <v>Marian Classic 2019</v>
      </c>
      <c r="C1" s="149"/>
      <c r="D1" s="150" t="s">
        <v>175</v>
      </c>
      <c r="E1" s="150"/>
      <c r="F1" s="150"/>
      <c r="G1" s="150"/>
      <c r="H1" s="150"/>
      <c r="I1" s="65"/>
      <c r="J1" s="65"/>
      <c r="K1" s="109" t="s">
        <v>0</v>
      </c>
      <c r="L1" s="109" t="s">
        <v>0</v>
      </c>
      <c r="M1" s="109" t="s">
        <v>0</v>
      </c>
      <c r="N1" s="243"/>
      <c r="P1" s="207" t="s">
        <v>0</v>
      </c>
    </row>
    <row r="2" spans="1:18" ht="24" customHeight="1">
      <c r="A2" s="4"/>
      <c r="B2" s="151" t="str">
        <f>Meet_Dates</f>
        <v>Feb. 8-10, 2019</v>
      </c>
      <c r="C2" s="160" t="s">
        <v>222</v>
      </c>
      <c r="D2" s="417" t="str">
        <f>This_Clubs_FullName</f>
        <v/>
      </c>
      <c r="E2" s="418"/>
      <c r="F2" s="418"/>
      <c r="G2" s="418"/>
      <c r="H2" s="419"/>
      <c r="I2" s="65"/>
      <c r="J2" s="65"/>
      <c r="K2" s="109"/>
      <c r="L2" s="109"/>
      <c r="N2" s="244"/>
    </row>
    <row r="3" spans="1:18" ht="48" customHeight="1">
      <c r="A3" s="4"/>
      <c r="B3" s="116" t="s">
        <v>209</v>
      </c>
      <c r="K3" s="109"/>
      <c r="L3" s="109"/>
      <c r="M3" s="109"/>
      <c r="N3" s="245"/>
    </row>
    <row r="4" spans="1:18" ht="36" customHeight="1" thickBot="1">
      <c r="A4" s="4"/>
      <c r="B4" s="10" t="s">
        <v>66</v>
      </c>
      <c r="C4" s="10" t="s">
        <v>67</v>
      </c>
      <c r="D4" s="10" t="s">
        <v>68</v>
      </c>
      <c r="E4" s="10" t="s">
        <v>54</v>
      </c>
      <c r="F4" s="69" t="s">
        <v>154</v>
      </c>
      <c r="G4" s="69" t="s">
        <v>155</v>
      </c>
      <c r="H4" s="10" t="s">
        <v>191</v>
      </c>
      <c r="I4" s="10" t="s">
        <v>69</v>
      </c>
      <c r="J4" s="69" t="str">
        <f>"Age at start of "&amp;Year_of_Meet</f>
        <v>Age at start of 2019</v>
      </c>
      <c r="K4" s="249" t="s">
        <v>258</v>
      </c>
      <c r="L4" s="249" t="s">
        <v>259</v>
      </c>
      <c r="M4" s="111" t="s">
        <v>204</v>
      </c>
      <c r="N4" s="248" t="s">
        <v>202</v>
      </c>
      <c r="O4" s="10" t="s">
        <v>6</v>
      </c>
      <c r="P4" s="331" t="s">
        <v>275</v>
      </c>
    </row>
    <row r="5" spans="1:18" ht="18.95" customHeight="1" thickTop="1">
      <c r="A5" s="18">
        <v>1</v>
      </c>
      <c r="B5" s="132"/>
      <c r="C5" s="133"/>
      <c r="D5" s="77" t="str">
        <f t="shared" ref="D5:D36" si="0">IF(ISBLANK(C5),"",This_Clubs_Abbrev)</f>
        <v/>
      </c>
      <c r="E5" s="77" t="str">
        <f t="shared" ref="E5:E36" si="1">IF(ISBLANK(C5),"",This_Clubs_City)</f>
        <v/>
      </c>
      <c r="F5" s="74"/>
      <c r="G5" s="74"/>
      <c r="H5" s="70" t="str">
        <f t="shared" ref="H5:H36" si="2">IF(ISBLANK(I5),"",I5&amp;IF(P5=0,"","  ("&amp;P5&amp;")"))</f>
        <v/>
      </c>
      <c r="I5" s="16"/>
      <c r="J5" s="66">
        <f t="shared" ref="J5:J36" si="3">IF(F5=0,0,Year_of_Meet-F5-1)</f>
        <v>0</v>
      </c>
      <c r="K5" s="112">
        <f t="shared" ref="K5:K36" si="4">IF(ISBLANK(I5),0,MATCH(I5,WAG_Categories,0))</f>
        <v>0</v>
      </c>
      <c r="L5" s="112">
        <f t="shared" ref="L5:L36" si="5">IF(F5=0,0,MATCH(F5,List_of_BirthYears,0))</f>
        <v>0</v>
      </c>
      <c r="M5" s="112">
        <f t="shared" ref="M5:M36" si="6">IF(K5=0,0,INDEX(WAG_Fee_Codes,K5))</f>
        <v>0</v>
      </c>
      <c r="N5" s="246" t="s">
        <v>8</v>
      </c>
      <c r="O5" s="67"/>
      <c r="P5" s="207">
        <f t="shared" ref="P5:P36" si="7">IF(K5+L5=0,0,INDEX(WAG_SubCategories,K5,L5))</f>
        <v>0</v>
      </c>
    </row>
    <row r="6" spans="1:18" ht="18.75">
      <c r="A6" s="18">
        <v>2</v>
      </c>
      <c r="B6" s="134"/>
      <c r="C6" s="126"/>
      <c r="D6" s="78" t="str">
        <f t="shared" si="0"/>
        <v/>
      </c>
      <c r="E6" s="78" t="str">
        <f t="shared" si="1"/>
        <v/>
      </c>
      <c r="F6" s="75"/>
      <c r="G6" s="75"/>
      <c r="H6" s="71" t="str">
        <f t="shared" si="2"/>
        <v/>
      </c>
      <c r="I6" s="16"/>
      <c r="J6" s="66">
        <f t="shared" si="3"/>
        <v>0</v>
      </c>
      <c r="K6" s="112">
        <f t="shared" si="4"/>
        <v>0</v>
      </c>
      <c r="L6" s="112">
        <f t="shared" si="5"/>
        <v>0</v>
      </c>
      <c r="M6" s="112">
        <f t="shared" si="6"/>
        <v>0</v>
      </c>
      <c r="N6" s="246" t="s">
        <v>8</v>
      </c>
      <c r="O6" s="67"/>
      <c r="P6" s="207">
        <f t="shared" si="7"/>
        <v>0</v>
      </c>
    </row>
    <row r="7" spans="1:18" ht="18" customHeight="1">
      <c r="A7" s="18">
        <v>3</v>
      </c>
      <c r="B7" s="134"/>
      <c r="C7" s="126"/>
      <c r="D7" s="78" t="str">
        <f t="shared" si="0"/>
        <v/>
      </c>
      <c r="E7" s="78" t="str">
        <f t="shared" si="1"/>
        <v/>
      </c>
      <c r="F7" s="75"/>
      <c r="G7" s="75"/>
      <c r="H7" s="71" t="str">
        <f t="shared" si="2"/>
        <v/>
      </c>
      <c r="I7" s="16"/>
      <c r="J7" s="66">
        <f t="shared" si="3"/>
        <v>0</v>
      </c>
      <c r="K7" s="112">
        <f t="shared" si="4"/>
        <v>0</v>
      </c>
      <c r="L7" s="112">
        <f t="shared" si="5"/>
        <v>0</v>
      </c>
      <c r="M7" s="112">
        <f t="shared" si="6"/>
        <v>0</v>
      </c>
      <c r="N7" s="246" t="s">
        <v>8</v>
      </c>
      <c r="O7" s="67"/>
      <c r="P7" s="207">
        <f t="shared" si="7"/>
        <v>0</v>
      </c>
    </row>
    <row r="8" spans="1:18" ht="18.75">
      <c r="A8" s="18">
        <v>4</v>
      </c>
      <c r="B8" s="134"/>
      <c r="C8" s="126"/>
      <c r="D8" s="78" t="str">
        <f t="shared" si="0"/>
        <v/>
      </c>
      <c r="E8" s="78" t="str">
        <f t="shared" si="1"/>
        <v/>
      </c>
      <c r="F8" s="75"/>
      <c r="G8" s="75"/>
      <c r="H8" s="71" t="str">
        <f t="shared" si="2"/>
        <v/>
      </c>
      <c r="I8" s="16"/>
      <c r="J8" s="66">
        <f t="shared" si="3"/>
        <v>0</v>
      </c>
      <c r="K8" s="112">
        <f t="shared" si="4"/>
        <v>0</v>
      </c>
      <c r="L8" s="112">
        <f t="shared" si="5"/>
        <v>0</v>
      </c>
      <c r="M8" s="112">
        <f t="shared" si="6"/>
        <v>0</v>
      </c>
      <c r="N8" s="246" t="s">
        <v>8</v>
      </c>
      <c r="O8" s="67"/>
      <c r="P8" s="207">
        <f t="shared" si="7"/>
        <v>0</v>
      </c>
    </row>
    <row r="9" spans="1:18" ht="18.75">
      <c r="A9" s="18">
        <v>5</v>
      </c>
      <c r="B9" s="134"/>
      <c r="C9" s="126"/>
      <c r="D9" s="78" t="str">
        <f t="shared" si="0"/>
        <v/>
      </c>
      <c r="E9" s="78" t="str">
        <f t="shared" si="1"/>
        <v/>
      </c>
      <c r="F9" s="75"/>
      <c r="G9" s="75"/>
      <c r="H9" s="71" t="str">
        <f t="shared" si="2"/>
        <v/>
      </c>
      <c r="I9" s="16"/>
      <c r="J9" s="66">
        <f t="shared" si="3"/>
        <v>0</v>
      </c>
      <c r="K9" s="112">
        <f t="shared" si="4"/>
        <v>0</v>
      </c>
      <c r="L9" s="112">
        <f t="shared" si="5"/>
        <v>0</v>
      </c>
      <c r="M9" s="112">
        <f t="shared" si="6"/>
        <v>0</v>
      </c>
      <c r="N9" s="246" t="s">
        <v>8</v>
      </c>
      <c r="O9" s="67"/>
      <c r="P9" s="207">
        <f t="shared" si="7"/>
        <v>0</v>
      </c>
    </row>
    <row r="10" spans="1:18" ht="18.75">
      <c r="A10" s="18">
        <v>6</v>
      </c>
      <c r="B10" s="134"/>
      <c r="C10" s="126"/>
      <c r="D10" s="78" t="str">
        <f t="shared" si="0"/>
        <v/>
      </c>
      <c r="E10" s="78" t="str">
        <f t="shared" si="1"/>
        <v/>
      </c>
      <c r="F10" s="75"/>
      <c r="G10" s="75"/>
      <c r="H10" s="71" t="str">
        <f t="shared" si="2"/>
        <v/>
      </c>
      <c r="I10" s="16"/>
      <c r="J10" s="66">
        <f t="shared" si="3"/>
        <v>0</v>
      </c>
      <c r="K10" s="112">
        <f t="shared" si="4"/>
        <v>0</v>
      </c>
      <c r="L10" s="112">
        <f t="shared" si="5"/>
        <v>0</v>
      </c>
      <c r="M10" s="112">
        <f t="shared" si="6"/>
        <v>0</v>
      </c>
      <c r="N10" s="246" t="s">
        <v>8</v>
      </c>
      <c r="O10" s="67"/>
      <c r="P10" s="207">
        <f t="shared" si="7"/>
        <v>0</v>
      </c>
    </row>
    <row r="11" spans="1:18" ht="18.75">
      <c r="A11" s="18">
        <v>7</v>
      </c>
      <c r="B11" s="134"/>
      <c r="C11" s="126"/>
      <c r="D11" s="78" t="str">
        <f t="shared" si="0"/>
        <v/>
      </c>
      <c r="E11" s="78" t="str">
        <f t="shared" si="1"/>
        <v/>
      </c>
      <c r="F11" s="75"/>
      <c r="G11" s="75"/>
      <c r="H11" s="71" t="str">
        <f t="shared" si="2"/>
        <v/>
      </c>
      <c r="I11" s="16"/>
      <c r="J11" s="66">
        <f t="shared" si="3"/>
        <v>0</v>
      </c>
      <c r="K11" s="112">
        <f t="shared" si="4"/>
        <v>0</v>
      </c>
      <c r="L11" s="112">
        <f t="shared" si="5"/>
        <v>0</v>
      </c>
      <c r="M11" s="112">
        <f t="shared" si="6"/>
        <v>0</v>
      </c>
      <c r="N11" s="246" t="s">
        <v>8</v>
      </c>
      <c r="O11" s="67"/>
      <c r="P11" s="207">
        <f t="shared" si="7"/>
        <v>0</v>
      </c>
    </row>
    <row r="12" spans="1:18" ht="18.75">
      <c r="A12" s="18">
        <v>8</v>
      </c>
      <c r="B12" s="134"/>
      <c r="C12" s="126"/>
      <c r="D12" s="78" t="str">
        <f t="shared" si="0"/>
        <v/>
      </c>
      <c r="E12" s="78" t="str">
        <f t="shared" si="1"/>
        <v/>
      </c>
      <c r="F12" s="75"/>
      <c r="G12" s="75"/>
      <c r="H12" s="71" t="str">
        <f t="shared" si="2"/>
        <v/>
      </c>
      <c r="I12" s="16"/>
      <c r="J12" s="66">
        <f t="shared" si="3"/>
        <v>0</v>
      </c>
      <c r="K12" s="112">
        <f t="shared" si="4"/>
        <v>0</v>
      </c>
      <c r="L12" s="112">
        <f t="shared" si="5"/>
        <v>0</v>
      </c>
      <c r="M12" s="112">
        <f t="shared" si="6"/>
        <v>0</v>
      </c>
      <c r="N12" s="246" t="s">
        <v>8</v>
      </c>
      <c r="O12" s="67"/>
      <c r="P12" s="207">
        <f t="shared" si="7"/>
        <v>0</v>
      </c>
    </row>
    <row r="13" spans="1:18" ht="18.75">
      <c r="A13" s="18">
        <v>9</v>
      </c>
      <c r="B13" s="134"/>
      <c r="C13" s="126"/>
      <c r="D13" s="78" t="str">
        <f t="shared" si="0"/>
        <v/>
      </c>
      <c r="E13" s="78" t="str">
        <f t="shared" si="1"/>
        <v/>
      </c>
      <c r="F13" s="75"/>
      <c r="G13" s="75"/>
      <c r="H13" s="71" t="str">
        <f t="shared" si="2"/>
        <v/>
      </c>
      <c r="I13" s="16"/>
      <c r="J13" s="66">
        <f t="shared" si="3"/>
        <v>0</v>
      </c>
      <c r="K13" s="112">
        <f t="shared" si="4"/>
        <v>0</v>
      </c>
      <c r="L13" s="112">
        <f t="shared" si="5"/>
        <v>0</v>
      </c>
      <c r="M13" s="112">
        <f t="shared" si="6"/>
        <v>0</v>
      </c>
      <c r="N13" s="246" t="s">
        <v>8</v>
      </c>
      <c r="O13" s="67"/>
      <c r="P13" s="207">
        <f t="shared" si="7"/>
        <v>0</v>
      </c>
    </row>
    <row r="14" spans="1:18" ht="18.75">
      <c r="A14" s="18">
        <v>10</v>
      </c>
      <c r="B14" s="134"/>
      <c r="C14" s="126"/>
      <c r="D14" s="78" t="str">
        <f t="shared" si="0"/>
        <v/>
      </c>
      <c r="E14" s="78" t="str">
        <f t="shared" si="1"/>
        <v/>
      </c>
      <c r="F14" s="75"/>
      <c r="G14" s="75"/>
      <c r="H14" s="71" t="str">
        <f t="shared" si="2"/>
        <v/>
      </c>
      <c r="I14" s="16"/>
      <c r="J14" s="66">
        <f t="shared" si="3"/>
        <v>0</v>
      </c>
      <c r="K14" s="112">
        <f t="shared" si="4"/>
        <v>0</v>
      </c>
      <c r="L14" s="112">
        <f t="shared" si="5"/>
        <v>0</v>
      </c>
      <c r="M14" s="112">
        <f t="shared" si="6"/>
        <v>0</v>
      </c>
      <c r="N14" s="246" t="s">
        <v>8</v>
      </c>
      <c r="O14" s="67"/>
      <c r="P14" s="207">
        <f t="shared" si="7"/>
        <v>0</v>
      </c>
    </row>
    <row r="15" spans="1:18" ht="18.75">
      <c r="A15" s="18">
        <v>11</v>
      </c>
      <c r="B15" s="134"/>
      <c r="C15" s="126"/>
      <c r="D15" s="78" t="str">
        <f t="shared" si="0"/>
        <v/>
      </c>
      <c r="E15" s="78" t="str">
        <f t="shared" si="1"/>
        <v/>
      </c>
      <c r="F15" s="75"/>
      <c r="G15" s="75"/>
      <c r="H15" s="71" t="str">
        <f t="shared" si="2"/>
        <v/>
      </c>
      <c r="I15" s="16"/>
      <c r="J15" s="66">
        <f t="shared" si="3"/>
        <v>0</v>
      </c>
      <c r="K15" s="112">
        <f t="shared" si="4"/>
        <v>0</v>
      </c>
      <c r="L15" s="112">
        <f t="shared" si="5"/>
        <v>0</v>
      </c>
      <c r="M15" s="112">
        <f t="shared" si="6"/>
        <v>0</v>
      </c>
      <c r="N15" s="246" t="s">
        <v>8</v>
      </c>
      <c r="O15" s="67"/>
      <c r="P15" s="207">
        <f t="shared" si="7"/>
        <v>0</v>
      </c>
    </row>
    <row r="16" spans="1:18" ht="18.75">
      <c r="A16" s="18">
        <v>12</v>
      </c>
      <c r="B16" s="134"/>
      <c r="C16" s="126"/>
      <c r="D16" s="78" t="str">
        <f t="shared" si="0"/>
        <v/>
      </c>
      <c r="E16" s="78" t="str">
        <f t="shared" si="1"/>
        <v/>
      </c>
      <c r="F16" s="75"/>
      <c r="G16" s="75"/>
      <c r="H16" s="71" t="str">
        <f t="shared" si="2"/>
        <v/>
      </c>
      <c r="I16" s="16"/>
      <c r="J16" s="66">
        <f t="shared" si="3"/>
        <v>0</v>
      </c>
      <c r="K16" s="112">
        <f t="shared" si="4"/>
        <v>0</v>
      </c>
      <c r="L16" s="112">
        <f t="shared" si="5"/>
        <v>0</v>
      </c>
      <c r="M16" s="112">
        <f t="shared" si="6"/>
        <v>0</v>
      </c>
      <c r="N16" s="246" t="s">
        <v>8</v>
      </c>
      <c r="O16" s="67"/>
      <c r="P16" s="207">
        <f t="shared" si="7"/>
        <v>0</v>
      </c>
      <c r="R16" s="13"/>
    </row>
    <row r="17" spans="1:16" ht="18.75">
      <c r="A17" s="18">
        <v>13</v>
      </c>
      <c r="B17" s="134"/>
      <c r="C17" s="126"/>
      <c r="D17" s="78" t="str">
        <f t="shared" si="0"/>
        <v/>
      </c>
      <c r="E17" s="78" t="str">
        <f t="shared" si="1"/>
        <v/>
      </c>
      <c r="F17" s="75"/>
      <c r="G17" s="75"/>
      <c r="H17" s="71" t="str">
        <f t="shared" si="2"/>
        <v/>
      </c>
      <c r="I17" s="16"/>
      <c r="J17" s="66">
        <f t="shared" si="3"/>
        <v>0</v>
      </c>
      <c r="K17" s="112">
        <f t="shared" si="4"/>
        <v>0</v>
      </c>
      <c r="L17" s="112">
        <f t="shared" si="5"/>
        <v>0</v>
      </c>
      <c r="M17" s="112">
        <f t="shared" si="6"/>
        <v>0</v>
      </c>
      <c r="N17" s="246" t="s">
        <v>8</v>
      </c>
      <c r="O17" s="67"/>
      <c r="P17" s="207">
        <f t="shared" si="7"/>
        <v>0</v>
      </c>
    </row>
    <row r="18" spans="1:16" ht="18.75">
      <c r="A18" s="18">
        <v>14</v>
      </c>
      <c r="B18" s="134"/>
      <c r="C18" s="126"/>
      <c r="D18" s="78" t="str">
        <f t="shared" si="0"/>
        <v/>
      </c>
      <c r="E18" s="78" t="str">
        <f t="shared" si="1"/>
        <v/>
      </c>
      <c r="F18" s="75"/>
      <c r="G18" s="75"/>
      <c r="H18" s="71" t="str">
        <f t="shared" si="2"/>
        <v/>
      </c>
      <c r="I18" s="16"/>
      <c r="J18" s="66">
        <f t="shared" si="3"/>
        <v>0</v>
      </c>
      <c r="K18" s="112">
        <f t="shared" si="4"/>
        <v>0</v>
      </c>
      <c r="L18" s="112">
        <f t="shared" si="5"/>
        <v>0</v>
      </c>
      <c r="M18" s="112">
        <f t="shared" si="6"/>
        <v>0</v>
      </c>
      <c r="N18" s="246" t="s">
        <v>8</v>
      </c>
      <c r="O18" s="67"/>
      <c r="P18" s="207">
        <f t="shared" si="7"/>
        <v>0</v>
      </c>
    </row>
    <row r="19" spans="1:16" ht="18.75">
      <c r="A19" s="18">
        <v>15</v>
      </c>
      <c r="B19" s="134"/>
      <c r="C19" s="126"/>
      <c r="D19" s="78" t="str">
        <f t="shared" si="0"/>
        <v/>
      </c>
      <c r="E19" s="78" t="str">
        <f t="shared" si="1"/>
        <v/>
      </c>
      <c r="F19" s="75"/>
      <c r="G19" s="75"/>
      <c r="H19" s="71" t="str">
        <f t="shared" si="2"/>
        <v/>
      </c>
      <c r="I19" s="16"/>
      <c r="J19" s="66">
        <f t="shared" si="3"/>
        <v>0</v>
      </c>
      <c r="K19" s="112">
        <f t="shared" si="4"/>
        <v>0</v>
      </c>
      <c r="L19" s="112">
        <f t="shared" si="5"/>
        <v>0</v>
      </c>
      <c r="M19" s="112">
        <f t="shared" si="6"/>
        <v>0</v>
      </c>
      <c r="N19" s="246" t="s">
        <v>8</v>
      </c>
      <c r="O19" s="67"/>
      <c r="P19" s="207">
        <f t="shared" si="7"/>
        <v>0</v>
      </c>
    </row>
    <row r="20" spans="1:16" ht="18.75">
      <c r="A20" s="18">
        <v>16</v>
      </c>
      <c r="B20" s="134"/>
      <c r="C20" s="126"/>
      <c r="D20" s="78" t="str">
        <f t="shared" si="0"/>
        <v/>
      </c>
      <c r="E20" s="78" t="str">
        <f t="shared" si="1"/>
        <v/>
      </c>
      <c r="F20" s="75"/>
      <c r="G20" s="75"/>
      <c r="H20" s="71" t="str">
        <f t="shared" si="2"/>
        <v/>
      </c>
      <c r="I20" s="16"/>
      <c r="J20" s="66">
        <f t="shared" si="3"/>
        <v>0</v>
      </c>
      <c r="K20" s="112">
        <f t="shared" si="4"/>
        <v>0</v>
      </c>
      <c r="L20" s="112">
        <f t="shared" si="5"/>
        <v>0</v>
      </c>
      <c r="M20" s="112">
        <f t="shared" si="6"/>
        <v>0</v>
      </c>
      <c r="N20" s="246" t="s">
        <v>8</v>
      </c>
      <c r="O20" s="67"/>
      <c r="P20" s="207">
        <f t="shared" si="7"/>
        <v>0</v>
      </c>
    </row>
    <row r="21" spans="1:16" ht="18.75">
      <c r="A21" s="18">
        <v>17</v>
      </c>
      <c r="B21" s="134"/>
      <c r="C21" s="126"/>
      <c r="D21" s="78" t="str">
        <f t="shared" si="0"/>
        <v/>
      </c>
      <c r="E21" s="78" t="str">
        <f t="shared" si="1"/>
        <v/>
      </c>
      <c r="F21" s="75"/>
      <c r="G21" s="75"/>
      <c r="H21" s="71" t="str">
        <f t="shared" si="2"/>
        <v/>
      </c>
      <c r="I21" s="16"/>
      <c r="J21" s="66">
        <f t="shared" si="3"/>
        <v>0</v>
      </c>
      <c r="K21" s="112">
        <f t="shared" si="4"/>
        <v>0</v>
      </c>
      <c r="L21" s="112">
        <f t="shared" si="5"/>
        <v>0</v>
      </c>
      <c r="M21" s="112">
        <f t="shared" si="6"/>
        <v>0</v>
      </c>
      <c r="N21" s="246" t="s">
        <v>8</v>
      </c>
      <c r="O21" s="67"/>
      <c r="P21" s="207">
        <f t="shared" si="7"/>
        <v>0</v>
      </c>
    </row>
    <row r="22" spans="1:16" ht="18.75">
      <c r="A22" s="18">
        <v>18</v>
      </c>
      <c r="B22" s="134"/>
      <c r="C22" s="126"/>
      <c r="D22" s="78" t="str">
        <f t="shared" si="0"/>
        <v/>
      </c>
      <c r="E22" s="78" t="str">
        <f t="shared" si="1"/>
        <v/>
      </c>
      <c r="F22" s="75"/>
      <c r="G22" s="75"/>
      <c r="H22" s="71" t="str">
        <f t="shared" si="2"/>
        <v/>
      </c>
      <c r="I22" s="16"/>
      <c r="J22" s="66">
        <f t="shared" si="3"/>
        <v>0</v>
      </c>
      <c r="K22" s="112">
        <f t="shared" si="4"/>
        <v>0</v>
      </c>
      <c r="L22" s="112">
        <f t="shared" si="5"/>
        <v>0</v>
      </c>
      <c r="M22" s="112">
        <f t="shared" si="6"/>
        <v>0</v>
      </c>
      <c r="N22" s="246" t="s">
        <v>8</v>
      </c>
      <c r="O22" s="67"/>
      <c r="P22" s="207">
        <f t="shared" si="7"/>
        <v>0</v>
      </c>
    </row>
    <row r="23" spans="1:16" ht="18.75">
      <c r="A23" s="18">
        <v>19</v>
      </c>
      <c r="B23" s="134"/>
      <c r="C23" s="126"/>
      <c r="D23" s="78" t="str">
        <f t="shared" si="0"/>
        <v/>
      </c>
      <c r="E23" s="78" t="str">
        <f t="shared" si="1"/>
        <v/>
      </c>
      <c r="F23" s="75"/>
      <c r="G23" s="75"/>
      <c r="H23" s="71" t="str">
        <f t="shared" si="2"/>
        <v/>
      </c>
      <c r="I23" s="16"/>
      <c r="J23" s="66">
        <f t="shared" si="3"/>
        <v>0</v>
      </c>
      <c r="K23" s="112">
        <f t="shared" si="4"/>
        <v>0</v>
      </c>
      <c r="L23" s="112">
        <f t="shared" si="5"/>
        <v>0</v>
      </c>
      <c r="M23" s="112">
        <f t="shared" si="6"/>
        <v>0</v>
      </c>
      <c r="N23" s="246" t="s">
        <v>8</v>
      </c>
      <c r="O23" s="67"/>
      <c r="P23" s="207">
        <f t="shared" si="7"/>
        <v>0</v>
      </c>
    </row>
    <row r="24" spans="1:16" ht="18.75">
      <c r="A24" s="18">
        <v>20</v>
      </c>
      <c r="B24" s="134"/>
      <c r="C24" s="126"/>
      <c r="D24" s="78" t="str">
        <f t="shared" si="0"/>
        <v/>
      </c>
      <c r="E24" s="78" t="str">
        <f t="shared" si="1"/>
        <v/>
      </c>
      <c r="F24" s="75"/>
      <c r="G24" s="75"/>
      <c r="H24" s="71" t="str">
        <f t="shared" si="2"/>
        <v/>
      </c>
      <c r="I24" s="16"/>
      <c r="J24" s="66">
        <f t="shared" si="3"/>
        <v>0</v>
      </c>
      <c r="K24" s="112">
        <f t="shared" si="4"/>
        <v>0</v>
      </c>
      <c r="L24" s="112">
        <f t="shared" si="5"/>
        <v>0</v>
      </c>
      <c r="M24" s="112">
        <f t="shared" si="6"/>
        <v>0</v>
      </c>
      <c r="N24" s="246" t="s">
        <v>8</v>
      </c>
      <c r="O24" s="67"/>
      <c r="P24" s="207">
        <f t="shared" si="7"/>
        <v>0</v>
      </c>
    </row>
    <row r="25" spans="1:16" ht="18.75">
      <c r="A25" s="18">
        <v>21</v>
      </c>
      <c r="B25" s="134"/>
      <c r="C25" s="127"/>
      <c r="D25" s="78" t="str">
        <f t="shared" si="0"/>
        <v/>
      </c>
      <c r="E25" s="78" t="str">
        <f t="shared" si="1"/>
        <v/>
      </c>
      <c r="F25" s="75"/>
      <c r="G25" s="75"/>
      <c r="H25" s="71" t="str">
        <f t="shared" si="2"/>
        <v/>
      </c>
      <c r="I25" s="16"/>
      <c r="J25" s="66">
        <f t="shared" si="3"/>
        <v>0</v>
      </c>
      <c r="K25" s="112">
        <f t="shared" si="4"/>
        <v>0</v>
      </c>
      <c r="L25" s="112">
        <f t="shared" si="5"/>
        <v>0</v>
      </c>
      <c r="M25" s="112">
        <f t="shared" si="6"/>
        <v>0</v>
      </c>
      <c r="N25" s="246" t="s">
        <v>8</v>
      </c>
      <c r="O25" s="67"/>
      <c r="P25" s="207">
        <f t="shared" si="7"/>
        <v>0</v>
      </c>
    </row>
    <row r="26" spans="1:16" ht="18.75">
      <c r="A26" s="18">
        <v>22</v>
      </c>
      <c r="B26" s="134"/>
      <c r="C26" s="127"/>
      <c r="D26" s="78" t="str">
        <f t="shared" si="0"/>
        <v/>
      </c>
      <c r="E26" s="78" t="str">
        <f t="shared" si="1"/>
        <v/>
      </c>
      <c r="F26" s="75"/>
      <c r="G26" s="75"/>
      <c r="H26" s="71" t="str">
        <f t="shared" si="2"/>
        <v/>
      </c>
      <c r="I26" s="16"/>
      <c r="J26" s="66">
        <f t="shared" si="3"/>
        <v>0</v>
      </c>
      <c r="K26" s="112">
        <f t="shared" si="4"/>
        <v>0</v>
      </c>
      <c r="L26" s="112">
        <f t="shared" si="5"/>
        <v>0</v>
      </c>
      <c r="M26" s="112">
        <f t="shared" si="6"/>
        <v>0</v>
      </c>
      <c r="N26" s="246" t="s">
        <v>8</v>
      </c>
      <c r="O26" s="67"/>
      <c r="P26" s="207">
        <f t="shared" si="7"/>
        <v>0</v>
      </c>
    </row>
    <row r="27" spans="1:16" ht="18.75">
      <c r="A27" s="18">
        <v>23</v>
      </c>
      <c r="B27" s="134"/>
      <c r="C27" s="127"/>
      <c r="D27" s="78" t="str">
        <f t="shared" si="0"/>
        <v/>
      </c>
      <c r="E27" s="78" t="str">
        <f t="shared" si="1"/>
        <v/>
      </c>
      <c r="F27" s="75"/>
      <c r="G27" s="75"/>
      <c r="H27" s="71" t="str">
        <f t="shared" si="2"/>
        <v/>
      </c>
      <c r="I27" s="16"/>
      <c r="J27" s="66">
        <f t="shared" si="3"/>
        <v>0</v>
      </c>
      <c r="K27" s="112">
        <f t="shared" si="4"/>
        <v>0</v>
      </c>
      <c r="L27" s="112">
        <f t="shared" si="5"/>
        <v>0</v>
      </c>
      <c r="M27" s="112">
        <f t="shared" si="6"/>
        <v>0</v>
      </c>
      <c r="N27" s="246" t="s">
        <v>8</v>
      </c>
      <c r="O27" s="67"/>
      <c r="P27" s="207">
        <f t="shared" si="7"/>
        <v>0</v>
      </c>
    </row>
    <row r="28" spans="1:16" ht="18.75">
      <c r="A28" s="18">
        <v>24</v>
      </c>
      <c r="B28" s="134"/>
      <c r="C28" s="127"/>
      <c r="D28" s="78" t="str">
        <f t="shared" si="0"/>
        <v/>
      </c>
      <c r="E28" s="78" t="str">
        <f t="shared" si="1"/>
        <v/>
      </c>
      <c r="F28" s="75"/>
      <c r="G28" s="75"/>
      <c r="H28" s="71" t="str">
        <f t="shared" si="2"/>
        <v/>
      </c>
      <c r="I28" s="16"/>
      <c r="J28" s="66">
        <f t="shared" si="3"/>
        <v>0</v>
      </c>
      <c r="K28" s="112">
        <f t="shared" si="4"/>
        <v>0</v>
      </c>
      <c r="L28" s="112">
        <f t="shared" si="5"/>
        <v>0</v>
      </c>
      <c r="M28" s="112">
        <f t="shared" si="6"/>
        <v>0</v>
      </c>
      <c r="N28" s="246" t="s">
        <v>8</v>
      </c>
      <c r="O28" s="67"/>
      <c r="P28" s="207">
        <f t="shared" si="7"/>
        <v>0</v>
      </c>
    </row>
    <row r="29" spans="1:16" ht="18.75">
      <c r="A29" s="18">
        <v>25</v>
      </c>
      <c r="B29" s="134"/>
      <c r="C29" s="127"/>
      <c r="D29" s="78" t="str">
        <f t="shared" si="0"/>
        <v/>
      </c>
      <c r="E29" s="78" t="str">
        <f t="shared" si="1"/>
        <v/>
      </c>
      <c r="F29" s="75"/>
      <c r="G29" s="75"/>
      <c r="H29" s="71" t="str">
        <f t="shared" si="2"/>
        <v/>
      </c>
      <c r="I29" s="16"/>
      <c r="J29" s="66">
        <f t="shared" si="3"/>
        <v>0</v>
      </c>
      <c r="K29" s="112">
        <f t="shared" si="4"/>
        <v>0</v>
      </c>
      <c r="L29" s="112">
        <f t="shared" si="5"/>
        <v>0</v>
      </c>
      <c r="M29" s="112">
        <f t="shared" si="6"/>
        <v>0</v>
      </c>
      <c r="N29" s="246" t="s">
        <v>8</v>
      </c>
      <c r="O29" s="67"/>
      <c r="P29" s="207">
        <f t="shared" si="7"/>
        <v>0</v>
      </c>
    </row>
    <row r="30" spans="1:16" ht="18.75">
      <c r="A30" s="18">
        <v>26</v>
      </c>
      <c r="B30" s="134"/>
      <c r="C30" s="127"/>
      <c r="D30" s="78" t="str">
        <f t="shared" si="0"/>
        <v/>
      </c>
      <c r="E30" s="78" t="str">
        <f t="shared" si="1"/>
        <v/>
      </c>
      <c r="F30" s="75"/>
      <c r="G30" s="75"/>
      <c r="H30" s="71" t="str">
        <f t="shared" si="2"/>
        <v/>
      </c>
      <c r="I30" s="16"/>
      <c r="J30" s="66">
        <f t="shared" si="3"/>
        <v>0</v>
      </c>
      <c r="K30" s="112">
        <f t="shared" si="4"/>
        <v>0</v>
      </c>
      <c r="L30" s="112">
        <f t="shared" si="5"/>
        <v>0</v>
      </c>
      <c r="M30" s="112">
        <f t="shared" si="6"/>
        <v>0</v>
      </c>
      <c r="N30" s="246" t="s">
        <v>8</v>
      </c>
      <c r="O30" s="67"/>
      <c r="P30" s="207">
        <f t="shared" si="7"/>
        <v>0</v>
      </c>
    </row>
    <row r="31" spans="1:16" ht="18.75">
      <c r="A31" s="18">
        <v>27</v>
      </c>
      <c r="B31" s="134"/>
      <c r="C31" s="127"/>
      <c r="D31" s="78" t="str">
        <f t="shared" si="0"/>
        <v/>
      </c>
      <c r="E31" s="78" t="str">
        <f t="shared" si="1"/>
        <v/>
      </c>
      <c r="F31" s="75"/>
      <c r="G31" s="75"/>
      <c r="H31" s="71" t="str">
        <f t="shared" si="2"/>
        <v/>
      </c>
      <c r="I31" s="16"/>
      <c r="J31" s="66">
        <f t="shared" si="3"/>
        <v>0</v>
      </c>
      <c r="K31" s="112">
        <f t="shared" si="4"/>
        <v>0</v>
      </c>
      <c r="L31" s="112">
        <f t="shared" si="5"/>
        <v>0</v>
      </c>
      <c r="M31" s="112">
        <f t="shared" si="6"/>
        <v>0</v>
      </c>
      <c r="N31" s="246" t="s">
        <v>8</v>
      </c>
      <c r="O31" s="67"/>
      <c r="P31" s="207">
        <f t="shared" si="7"/>
        <v>0</v>
      </c>
    </row>
    <row r="32" spans="1:16" ht="18.75">
      <c r="A32" s="18">
        <v>28</v>
      </c>
      <c r="B32" s="134"/>
      <c r="C32" s="127"/>
      <c r="D32" s="78" t="str">
        <f t="shared" si="0"/>
        <v/>
      </c>
      <c r="E32" s="78" t="str">
        <f t="shared" si="1"/>
        <v/>
      </c>
      <c r="F32" s="75"/>
      <c r="G32" s="75"/>
      <c r="H32" s="71" t="str">
        <f t="shared" si="2"/>
        <v/>
      </c>
      <c r="I32" s="16"/>
      <c r="J32" s="66">
        <f t="shared" si="3"/>
        <v>0</v>
      </c>
      <c r="K32" s="112">
        <f t="shared" si="4"/>
        <v>0</v>
      </c>
      <c r="L32" s="112">
        <f t="shared" si="5"/>
        <v>0</v>
      </c>
      <c r="M32" s="112">
        <f t="shared" si="6"/>
        <v>0</v>
      </c>
      <c r="N32" s="246" t="s">
        <v>8</v>
      </c>
      <c r="O32" s="67"/>
      <c r="P32" s="207">
        <f t="shared" si="7"/>
        <v>0</v>
      </c>
    </row>
    <row r="33" spans="1:16" ht="18.75">
      <c r="A33" s="18">
        <v>29</v>
      </c>
      <c r="B33" s="134"/>
      <c r="C33" s="126"/>
      <c r="D33" s="78" t="str">
        <f t="shared" si="0"/>
        <v/>
      </c>
      <c r="E33" s="78" t="str">
        <f t="shared" si="1"/>
        <v/>
      </c>
      <c r="F33" s="75"/>
      <c r="G33" s="75"/>
      <c r="H33" s="71" t="str">
        <f t="shared" si="2"/>
        <v/>
      </c>
      <c r="I33" s="16"/>
      <c r="J33" s="66">
        <f t="shared" si="3"/>
        <v>0</v>
      </c>
      <c r="K33" s="112">
        <f t="shared" si="4"/>
        <v>0</v>
      </c>
      <c r="L33" s="112">
        <f t="shared" si="5"/>
        <v>0</v>
      </c>
      <c r="M33" s="112">
        <f t="shared" si="6"/>
        <v>0</v>
      </c>
      <c r="N33" s="246" t="s">
        <v>8</v>
      </c>
      <c r="O33" s="67"/>
      <c r="P33" s="207">
        <f t="shared" si="7"/>
        <v>0</v>
      </c>
    </row>
    <row r="34" spans="1:16" ht="18.75">
      <c r="A34" s="18">
        <v>30</v>
      </c>
      <c r="B34" s="134"/>
      <c r="C34" s="126"/>
      <c r="D34" s="78" t="str">
        <f t="shared" si="0"/>
        <v/>
      </c>
      <c r="E34" s="78" t="str">
        <f t="shared" si="1"/>
        <v/>
      </c>
      <c r="F34" s="75"/>
      <c r="G34" s="75"/>
      <c r="H34" s="71" t="str">
        <f t="shared" si="2"/>
        <v/>
      </c>
      <c r="I34" s="16"/>
      <c r="J34" s="66">
        <f t="shared" si="3"/>
        <v>0</v>
      </c>
      <c r="K34" s="112">
        <f t="shared" si="4"/>
        <v>0</v>
      </c>
      <c r="L34" s="112">
        <f t="shared" si="5"/>
        <v>0</v>
      </c>
      <c r="M34" s="112">
        <f t="shared" si="6"/>
        <v>0</v>
      </c>
      <c r="N34" s="246" t="s">
        <v>8</v>
      </c>
      <c r="O34" s="67"/>
      <c r="P34" s="207">
        <f t="shared" si="7"/>
        <v>0</v>
      </c>
    </row>
    <row r="35" spans="1:16" ht="18.75">
      <c r="A35" s="18">
        <v>31</v>
      </c>
      <c r="B35" s="134"/>
      <c r="C35" s="126"/>
      <c r="D35" s="78" t="str">
        <f t="shared" si="0"/>
        <v/>
      </c>
      <c r="E35" s="78" t="str">
        <f t="shared" si="1"/>
        <v/>
      </c>
      <c r="F35" s="75"/>
      <c r="G35" s="75"/>
      <c r="H35" s="71" t="str">
        <f t="shared" si="2"/>
        <v/>
      </c>
      <c r="I35" s="16"/>
      <c r="J35" s="66">
        <f t="shared" si="3"/>
        <v>0</v>
      </c>
      <c r="K35" s="112">
        <f t="shared" si="4"/>
        <v>0</v>
      </c>
      <c r="L35" s="112">
        <f t="shared" si="5"/>
        <v>0</v>
      </c>
      <c r="M35" s="112">
        <f t="shared" si="6"/>
        <v>0</v>
      </c>
      <c r="N35" s="246" t="s">
        <v>8</v>
      </c>
      <c r="O35" s="67"/>
      <c r="P35" s="207">
        <f t="shared" si="7"/>
        <v>0</v>
      </c>
    </row>
    <row r="36" spans="1:16" ht="18.75">
      <c r="A36" s="18">
        <v>32</v>
      </c>
      <c r="B36" s="134"/>
      <c r="C36" s="126"/>
      <c r="D36" s="78" t="str">
        <f t="shared" si="0"/>
        <v/>
      </c>
      <c r="E36" s="78" t="str">
        <f t="shared" si="1"/>
        <v/>
      </c>
      <c r="F36" s="75"/>
      <c r="G36" s="75"/>
      <c r="H36" s="71" t="str">
        <f t="shared" si="2"/>
        <v/>
      </c>
      <c r="I36" s="16"/>
      <c r="J36" s="66">
        <f t="shared" si="3"/>
        <v>0</v>
      </c>
      <c r="K36" s="112">
        <f t="shared" si="4"/>
        <v>0</v>
      </c>
      <c r="L36" s="112">
        <f t="shared" si="5"/>
        <v>0</v>
      </c>
      <c r="M36" s="112">
        <f t="shared" si="6"/>
        <v>0</v>
      </c>
      <c r="N36" s="246" t="s">
        <v>8</v>
      </c>
      <c r="O36" s="67"/>
      <c r="P36" s="207">
        <f t="shared" si="7"/>
        <v>0</v>
      </c>
    </row>
    <row r="37" spans="1:16" ht="18.75">
      <c r="A37" s="18">
        <v>33</v>
      </c>
      <c r="B37" s="134"/>
      <c r="C37" s="126"/>
      <c r="D37" s="78" t="str">
        <f t="shared" ref="D37:D64" si="8">IF(ISBLANK(C37),"",This_Clubs_Abbrev)</f>
        <v/>
      </c>
      <c r="E37" s="78" t="str">
        <f t="shared" ref="E37:E64" si="9">IF(ISBLANK(C37),"",This_Clubs_City)</f>
        <v/>
      </c>
      <c r="F37" s="75"/>
      <c r="G37" s="75"/>
      <c r="H37" s="71" t="str">
        <f t="shared" ref="H37:H64" si="10">IF(ISBLANK(I37),"",I37&amp;IF(P37=0,"","  ("&amp;P37&amp;")"))</f>
        <v/>
      </c>
      <c r="I37" s="16"/>
      <c r="J37" s="66">
        <f t="shared" ref="J37:J64" si="11">IF(F37=0,0,Year_of_Meet-F37-1)</f>
        <v>0</v>
      </c>
      <c r="K37" s="112">
        <f t="shared" ref="K37:K64" si="12">IF(ISBLANK(I37),0,MATCH(I37,WAG_Categories,0))</f>
        <v>0</v>
      </c>
      <c r="L37" s="112">
        <f t="shared" ref="L37:L64" si="13">IF(F37=0,0,MATCH(F37,List_of_BirthYears,0))</f>
        <v>0</v>
      </c>
      <c r="M37" s="112">
        <f t="shared" ref="M37:M64" si="14">IF(K37=0,0,INDEX(WAG_Fee_Codes,K37))</f>
        <v>0</v>
      </c>
      <c r="N37" s="246" t="s">
        <v>8</v>
      </c>
      <c r="O37" s="67"/>
      <c r="P37" s="207">
        <f t="shared" ref="P37:P64" si="15">IF(K37+L37=0,0,INDEX(WAG_SubCategories,K37,L37))</f>
        <v>0</v>
      </c>
    </row>
    <row r="38" spans="1:16" ht="18.75">
      <c r="A38" s="18">
        <v>34</v>
      </c>
      <c r="B38" s="134"/>
      <c r="C38" s="126"/>
      <c r="D38" s="78" t="str">
        <f t="shared" si="8"/>
        <v/>
      </c>
      <c r="E38" s="78" t="str">
        <f t="shared" si="9"/>
        <v/>
      </c>
      <c r="F38" s="75"/>
      <c r="G38" s="75"/>
      <c r="H38" s="71" t="str">
        <f t="shared" si="10"/>
        <v/>
      </c>
      <c r="I38" s="16"/>
      <c r="J38" s="66">
        <f t="shared" si="11"/>
        <v>0</v>
      </c>
      <c r="K38" s="112">
        <f t="shared" si="12"/>
        <v>0</v>
      </c>
      <c r="L38" s="112">
        <f t="shared" si="13"/>
        <v>0</v>
      </c>
      <c r="M38" s="112">
        <f t="shared" si="14"/>
        <v>0</v>
      </c>
      <c r="N38" s="246" t="s">
        <v>8</v>
      </c>
      <c r="O38" s="67"/>
      <c r="P38" s="207">
        <f t="shared" si="15"/>
        <v>0</v>
      </c>
    </row>
    <row r="39" spans="1:16" ht="18.75">
      <c r="A39" s="18">
        <v>35</v>
      </c>
      <c r="B39" s="134"/>
      <c r="C39" s="126"/>
      <c r="D39" s="78" t="str">
        <f t="shared" si="8"/>
        <v/>
      </c>
      <c r="E39" s="78" t="str">
        <f t="shared" si="9"/>
        <v/>
      </c>
      <c r="F39" s="75"/>
      <c r="G39" s="75"/>
      <c r="H39" s="71" t="str">
        <f t="shared" si="10"/>
        <v/>
      </c>
      <c r="I39" s="16"/>
      <c r="J39" s="66">
        <f t="shared" si="11"/>
        <v>0</v>
      </c>
      <c r="K39" s="112">
        <f t="shared" si="12"/>
        <v>0</v>
      </c>
      <c r="L39" s="112">
        <f t="shared" si="13"/>
        <v>0</v>
      </c>
      <c r="M39" s="112">
        <f t="shared" si="14"/>
        <v>0</v>
      </c>
      <c r="N39" s="246" t="s">
        <v>8</v>
      </c>
      <c r="O39" s="67"/>
      <c r="P39" s="207">
        <f t="shared" si="15"/>
        <v>0</v>
      </c>
    </row>
    <row r="40" spans="1:16" ht="18.75">
      <c r="A40" s="18">
        <v>36</v>
      </c>
      <c r="B40" s="134"/>
      <c r="C40" s="126"/>
      <c r="D40" s="78" t="str">
        <f t="shared" si="8"/>
        <v/>
      </c>
      <c r="E40" s="78" t="str">
        <f t="shared" si="9"/>
        <v/>
      </c>
      <c r="F40" s="75"/>
      <c r="G40" s="75"/>
      <c r="H40" s="71" t="str">
        <f t="shared" si="10"/>
        <v/>
      </c>
      <c r="I40" s="16"/>
      <c r="J40" s="66">
        <f t="shared" si="11"/>
        <v>0</v>
      </c>
      <c r="K40" s="112">
        <f t="shared" si="12"/>
        <v>0</v>
      </c>
      <c r="L40" s="112">
        <f t="shared" si="13"/>
        <v>0</v>
      </c>
      <c r="M40" s="112">
        <f t="shared" si="14"/>
        <v>0</v>
      </c>
      <c r="N40" s="246" t="s">
        <v>8</v>
      </c>
      <c r="O40" s="67"/>
      <c r="P40" s="207">
        <f t="shared" si="15"/>
        <v>0</v>
      </c>
    </row>
    <row r="41" spans="1:16" ht="18.75">
      <c r="A41" s="18">
        <v>37</v>
      </c>
      <c r="B41" s="134"/>
      <c r="C41" s="126"/>
      <c r="D41" s="78" t="str">
        <f t="shared" si="8"/>
        <v/>
      </c>
      <c r="E41" s="78" t="str">
        <f t="shared" si="9"/>
        <v/>
      </c>
      <c r="F41" s="75"/>
      <c r="G41" s="75"/>
      <c r="H41" s="71" t="str">
        <f t="shared" si="10"/>
        <v/>
      </c>
      <c r="I41" s="16"/>
      <c r="J41" s="66">
        <f t="shared" si="11"/>
        <v>0</v>
      </c>
      <c r="K41" s="112">
        <f t="shared" si="12"/>
        <v>0</v>
      </c>
      <c r="L41" s="112">
        <f t="shared" si="13"/>
        <v>0</v>
      </c>
      <c r="M41" s="112">
        <f t="shared" si="14"/>
        <v>0</v>
      </c>
      <c r="N41" s="246" t="s">
        <v>8</v>
      </c>
      <c r="O41" s="67"/>
      <c r="P41" s="207">
        <f t="shared" si="15"/>
        <v>0</v>
      </c>
    </row>
    <row r="42" spans="1:16" ht="18.75">
      <c r="A42" s="18">
        <v>38</v>
      </c>
      <c r="B42" s="134"/>
      <c r="C42" s="126"/>
      <c r="D42" s="78" t="str">
        <f t="shared" si="8"/>
        <v/>
      </c>
      <c r="E42" s="78" t="str">
        <f t="shared" si="9"/>
        <v/>
      </c>
      <c r="F42" s="75"/>
      <c r="G42" s="75"/>
      <c r="H42" s="71" t="str">
        <f t="shared" si="10"/>
        <v/>
      </c>
      <c r="I42" s="16"/>
      <c r="J42" s="66">
        <f t="shared" si="11"/>
        <v>0</v>
      </c>
      <c r="K42" s="112">
        <f t="shared" si="12"/>
        <v>0</v>
      </c>
      <c r="L42" s="112">
        <f t="shared" si="13"/>
        <v>0</v>
      </c>
      <c r="M42" s="112">
        <f t="shared" si="14"/>
        <v>0</v>
      </c>
      <c r="N42" s="246" t="s">
        <v>8</v>
      </c>
      <c r="O42" s="67"/>
      <c r="P42" s="207">
        <f t="shared" si="15"/>
        <v>0</v>
      </c>
    </row>
    <row r="43" spans="1:16" ht="18.75">
      <c r="A43" s="18">
        <v>39</v>
      </c>
      <c r="B43" s="134"/>
      <c r="C43" s="126"/>
      <c r="D43" s="78" t="str">
        <f t="shared" si="8"/>
        <v/>
      </c>
      <c r="E43" s="78" t="str">
        <f t="shared" si="9"/>
        <v/>
      </c>
      <c r="F43" s="75"/>
      <c r="G43" s="75"/>
      <c r="H43" s="71" t="str">
        <f t="shared" si="10"/>
        <v/>
      </c>
      <c r="I43" s="16"/>
      <c r="J43" s="66">
        <f t="shared" si="11"/>
        <v>0</v>
      </c>
      <c r="K43" s="112">
        <f t="shared" si="12"/>
        <v>0</v>
      </c>
      <c r="L43" s="112">
        <f t="shared" si="13"/>
        <v>0</v>
      </c>
      <c r="M43" s="112">
        <f t="shared" si="14"/>
        <v>0</v>
      </c>
      <c r="N43" s="246" t="s">
        <v>8</v>
      </c>
      <c r="O43" s="67"/>
      <c r="P43" s="207">
        <f t="shared" si="15"/>
        <v>0</v>
      </c>
    </row>
    <row r="44" spans="1:16" ht="18.75">
      <c r="A44" s="18">
        <v>40</v>
      </c>
      <c r="B44" s="135"/>
      <c r="C44" s="129"/>
      <c r="D44" s="78" t="str">
        <f t="shared" si="8"/>
        <v/>
      </c>
      <c r="E44" s="78" t="str">
        <f t="shared" si="9"/>
        <v/>
      </c>
      <c r="F44" s="75"/>
      <c r="G44" s="75"/>
      <c r="H44" s="71" t="str">
        <f t="shared" si="10"/>
        <v/>
      </c>
      <c r="I44" s="16"/>
      <c r="J44" s="66">
        <f t="shared" si="11"/>
        <v>0</v>
      </c>
      <c r="K44" s="112">
        <f t="shared" si="12"/>
        <v>0</v>
      </c>
      <c r="L44" s="112">
        <f t="shared" si="13"/>
        <v>0</v>
      </c>
      <c r="M44" s="112">
        <f t="shared" si="14"/>
        <v>0</v>
      </c>
      <c r="N44" s="246" t="s">
        <v>8</v>
      </c>
      <c r="O44" s="67"/>
      <c r="P44" s="207">
        <f t="shared" si="15"/>
        <v>0</v>
      </c>
    </row>
    <row r="45" spans="1:16" ht="18.75">
      <c r="A45" s="18">
        <v>41</v>
      </c>
      <c r="B45" s="135"/>
      <c r="C45" s="129"/>
      <c r="D45" s="78" t="str">
        <f t="shared" si="8"/>
        <v/>
      </c>
      <c r="E45" s="78" t="str">
        <f t="shared" si="9"/>
        <v/>
      </c>
      <c r="F45" s="75"/>
      <c r="G45" s="75"/>
      <c r="H45" s="71" t="str">
        <f t="shared" si="10"/>
        <v/>
      </c>
      <c r="I45" s="16"/>
      <c r="J45" s="66">
        <f t="shared" si="11"/>
        <v>0</v>
      </c>
      <c r="K45" s="112">
        <f t="shared" si="12"/>
        <v>0</v>
      </c>
      <c r="L45" s="112">
        <f t="shared" si="13"/>
        <v>0</v>
      </c>
      <c r="M45" s="112">
        <f t="shared" si="14"/>
        <v>0</v>
      </c>
      <c r="N45" s="246" t="s">
        <v>8</v>
      </c>
      <c r="O45" s="67"/>
      <c r="P45" s="207">
        <f t="shared" si="15"/>
        <v>0</v>
      </c>
    </row>
    <row r="46" spans="1:16" ht="18.75">
      <c r="A46" s="18">
        <v>42</v>
      </c>
      <c r="B46" s="135"/>
      <c r="C46" s="129"/>
      <c r="D46" s="78" t="str">
        <f t="shared" si="8"/>
        <v/>
      </c>
      <c r="E46" s="78" t="str">
        <f t="shared" si="9"/>
        <v/>
      </c>
      <c r="F46" s="75"/>
      <c r="G46" s="75"/>
      <c r="H46" s="71" t="str">
        <f t="shared" si="10"/>
        <v/>
      </c>
      <c r="I46" s="16"/>
      <c r="J46" s="66">
        <f t="shared" si="11"/>
        <v>0</v>
      </c>
      <c r="K46" s="112">
        <f t="shared" si="12"/>
        <v>0</v>
      </c>
      <c r="L46" s="112">
        <f t="shared" si="13"/>
        <v>0</v>
      </c>
      <c r="M46" s="112">
        <f t="shared" si="14"/>
        <v>0</v>
      </c>
      <c r="N46" s="246" t="s">
        <v>8</v>
      </c>
      <c r="O46" s="67"/>
      <c r="P46" s="207">
        <f t="shared" si="15"/>
        <v>0</v>
      </c>
    </row>
    <row r="47" spans="1:16" ht="18.75">
      <c r="A47" s="18">
        <v>43</v>
      </c>
      <c r="B47" s="135"/>
      <c r="C47" s="129"/>
      <c r="D47" s="78" t="str">
        <f t="shared" si="8"/>
        <v/>
      </c>
      <c r="E47" s="78" t="str">
        <f t="shared" si="9"/>
        <v/>
      </c>
      <c r="F47" s="75"/>
      <c r="G47" s="75"/>
      <c r="H47" s="71" t="str">
        <f t="shared" si="10"/>
        <v/>
      </c>
      <c r="I47" s="16"/>
      <c r="J47" s="66">
        <f t="shared" si="11"/>
        <v>0</v>
      </c>
      <c r="K47" s="112">
        <f t="shared" si="12"/>
        <v>0</v>
      </c>
      <c r="L47" s="112">
        <f t="shared" si="13"/>
        <v>0</v>
      </c>
      <c r="M47" s="112">
        <f t="shared" si="14"/>
        <v>0</v>
      </c>
      <c r="N47" s="246" t="s">
        <v>8</v>
      </c>
      <c r="O47" s="67"/>
      <c r="P47" s="207">
        <f t="shared" si="15"/>
        <v>0</v>
      </c>
    </row>
    <row r="48" spans="1:16" ht="18.75">
      <c r="A48" s="18">
        <v>44</v>
      </c>
      <c r="B48" s="135"/>
      <c r="C48" s="129"/>
      <c r="D48" s="78" t="str">
        <f t="shared" si="8"/>
        <v/>
      </c>
      <c r="E48" s="78" t="str">
        <f t="shared" si="9"/>
        <v/>
      </c>
      <c r="F48" s="75"/>
      <c r="G48" s="75"/>
      <c r="H48" s="71" t="str">
        <f t="shared" si="10"/>
        <v/>
      </c>
      <c r="I48" s="16"/>
      <c r="J48" s="66">
        <f t="shared" si="11"/>
        <v>0</v>
      </c>
      <c r="K48" s="112">
        <f t="shared" si="12"/>
        <v>0</v>
      </c>
      <c r="L48" s="112">
        <f t="shared" si="13"/>
        <v>0</v>
      </c>
      <c r="M48" s="112">
        <f t="shared" si="14"/>
        <v>0</v>
      </c>
      <c r="N48" s="246" t="s">
        <v>8</v>
      </c>
      <c r="O48" s="67"/>
      <c r="P48" s="207">
        <f t="shared" si="15"/>
        <v>0</v>
      </c>
    </row>
    <row r="49" spans="1:16" ht="18.75">
      <c r="A49" s="18">
        <v>45</v>
      </c>
      <c r="B49" s="135"/>
      <c r="C49" s="129"/>
      <c r="D49" s="78" t="str">
        <f t="shared" si="8"/>
        <v/>
      </c>
      <c r="E49" s="78" t="str">
        <f t="shared" si="9"/>
        <v/>
      </c>
      <c r="F49" s="75"/>
      <c r="G49" s="75"/>
      <c r="H49" s="71" t="str">
        <f t="shared" si="10"/>
        <v/>
      </c>
      <c r="I49" s="16"/>
      <c r="J49" s="66">
        <f t="shared" si="11"/>
        <v>0</v>
      </c>
      <c r="K49" s="112">
        <f t="shared" si="12"/>
        <v>0</v>
      </c>
      <c r="L49" s="112">
        <f t="shared" si="13"/>
        <v>0</v>
      </c>
      <c r="M49" s="112">
        <f t="shared" si="14"/>
        <v>0</v>
      </c>
      <c r="N49" s="246" t="s">
        <v>8</v>
      </c>
      <c r="O49" s="67"/>
      <c r="P49" s="207">
        <f t="shared" si="15"/>
        <v>0</v>
      </c>
    </row>
    <row r="50" spans="1:16" ht="18.75">
      <c r="A50" s="18">
        <v>46</v>
      </c>
      <c r="B50" s="135"/>
      <c r="C50" s="129"/>
      <c r="D50" s="78" t="str">
        <f t="shared" si="8"/>
        <v/>
      </c>
      <c r="E50" s="78" t="str">
        <f t="shared" si="9"/>
        <v/>
      </c>
      <c r="F50" s="75"/>
      <c r="G50" s="75"/>
      <c r="H50" s="71" t="str">
        <f t="shared" si="10"/>
        <v/>
      </c>
      <c r="I50" s="16"/>
      <c r="J50" s="66">
        <f t="shared" si="11"/>
        <v>0</v>
      </c>
      <c r="K50" s="112">
        <f t="shared" si="12"/>
        <v>0</v>
      </c>
      <c r="L50" s="112">
        <f t="shared" si="13"/>
        <v>0</v>
      </c>
      <c r="M50" s="112">
        <f t="shared" si="14"/>
        <v>0</v>
      </c>
      <c r="N50" s="246" t="s">
        <v>8</v>
      </c>
      <c r="O50" s="67"/>
      <c r="P50" s="207">
        <f t="shared" si="15"/>
        <v>0</v>
      </c>
    </row>
    <row r="51" spans="1:16" ht="18.75">
      <c r="A51" s="18">
        <v>47</v>
      </c>
      <c r="B51" s="135"/>
      <c r="C51" s="129"/>
      <c r="D51" s="78" t="str">
        <f t="shared" si="8"/>
        <v/>
      </c>
      <c r="E51" s="78" t="str">
        <f t="shared" si="9"/>
        <v/>
      </c>
      <c r="F51" s="75"/>
      <c r="G51" s="75"/>
      <c r="H51" s="71" t="str">
        <f t="shared" si="10"/>
        <v/>
      </c>
      <c r="I51" s="16"/>
      <c r="J51" s="66">
        <f t="shared" si="11"/>
        <v>0</v>
      </c>
      <c r="K51" s="112">
        <f t="shared" si="12"/>
        <v>0</v>
      </c>
      <c r="L51" s="112">
        <f t="shared" si="13"/>
        <v>0</v>
      </c>
      <c r="M51" s="112">
        <f t="shared" si="14"/>
        <v>0</v>
      </c>
      <c r="N51" s="246" t="s">
        <v>8</v>
      </c>
      <c r="O51" s="67"/>
      <c r="P51" s="207">
        <f t="shared" si="15"/>
        <v>0</v>
      </c>
    </row>
    <row r="52" spans="1:16" ht="18.75">
      <c r="A52" s="18">
        <v>48</v>
      </c>
      <c r="B52" s="135"/>
      <c r="C52" s="129"/>
      <c r="D52" s="78" t="str">
        <f t="shared" si="8"/>
        <v/>
      </c>
      <c r="E52" s="78" t="str">
        <f t="shared" si="9"/>
        <v/>
      </c>
      <c r="F52" s="75"/>
      <c r="G52" s="75"/>
      <c r="H52" s="71" t="str">
        <f t="shared" si="10"/>
        <v/>
      </c>
      <c r="I52" s="16"/>
      <c r="J52" s="66">
        <f t="shared" si="11"/>
        <v>0</v>
      </c>
      <c r="K52" s="112">
        <f t="shared" si="12"/>
        <v>0</v>
      </c>
      <c r="L52" s="112">
        <f t="shared" si="13"/>
        <v>0</v>
      </c>
      <c r="M52" s="112">
        <f t="shared" si="14"/>
        <v>0</v>
      </c>
      <c r="N52" s="246" t="s">
        <v>8</v>
      </c>
      <c r="O52" s="67"/>
      <c r="P52" s="207">
        <f t="shared" si="15"/>
        <v>0</v>
      </c>
    </row>
    <row r="53" spans="1:16" ht="18.75">
      <c r="A53" s="18">
        <v>49</v>
      </c>
      <c r="B53" s="135"/>
      <c r="C53" s="129"/>
      <c r="D53" s="78" t="str">
        <f t="shared" si="8"/>
        <v/>
      </c>
      <c r="E53" s="78" t="str">
        <f t="shared" si="9"/>
        <v/>
      </c>
      <c r="F53" s="75"/>
      <c r="G53" s="75"/>
      <c r="H53" s="71" t="str">
        <f t="shared" si="10"/>
        <v/>
      </c>
      <c r="I53" s="16"/>
      <c r="J53" s="66">
        <f t="shared" si="11"/>
        <v>0</v>
      </c>
      <c r="K53" s="112">
        <f t="shared" si="12"/>
        <v>0</v>
      </c>
      <c r="L53" s="112">
        <f t="shared" si="13"/>
        <v>0</v>
      </c>
      <c r="M53" s="112">
        <f t="shared" si="14"/>
        <v>0</v>
      </c>
      <c r="N53" s="246" t="s">
        <v>8</v>
      </c>
      <c r="O53" s="67"/>
      <c r="P53" s="207">
        <f t="shared" si="15"/>
        <v>0</v>
      </c>
    </row>
    <row r="54" spans="1:16" ht="18.75">
      <c r="A54" s="18">
        <v>50</v>
      </c>
      <c r="B54" s="135"/>
      <c r="C54" s="129"/>
      <c r="D54" s="78" t="str">
        <f t="shared" si="8"/>
        <v/>
      </c>
      <c r="E54" s="78" t="str">
        <f t="shared" si="9"/>
        <v/>
      </c>
      <c r="F54" s="75"/>
      <c r="G54" s="75"/>
      <c r="H54" s="71" t="str">
        <f t="shared" si="10"/>
        <v/>
      </c>
      <c r="I54" s="16"/>
      <c r="J54" s="66">
        <f t="shared" si="11"/>
        <v>0</v>
      </c>
      <c r="K54" s="112">
        <f t="shared" si="12"/>
        <v>0</v>
      </c>
      <c r="L54" s="112">
        <f t="shared" si="13"/>
        <v>0</v>
      </c>
      <c r="M54" s="112">
        <f t="shared" si="14"/>
        <v>0</v>
      </c>
      <c r="N54" s="246" t="s">
        <v>8</v>
      </c>
      <c r="O54" s="67"/>
      <c r="P54" s="207">
        <f t="shared" si="15"/>
        <v>0</v>
      </c>
    </row>
    <row r="55" spans="1:16" ht="18.75">
      <c r="A55" s="18">
        <v>51</v>
      </c>
      <c r="B55" s="135"/>
      <c r="C55" s="129"/>
      <c r="D55" s="78" t="str">
        <f t="shared" si="8"/>
        <v/>
      </c>
      <c r="E55" s="78" t="str">
        <f t="shared" si="9"/>
        <v/>
      </c>
      <c r="F55" s="75"/>
      <c r="G55" s="75"/>
      <c r="H55" s="71" t="str">
        <f t="shared" si="10"/>
        <v/>
      </c>
      <c r="I55" s="16"/>
      <c r="J55" s="66">
        <f t="shared" si="11"/>
        <v>0</v>
      </c>
      <c r="K55" s="112">
        <f t="shared" si="12"/>
        <v>0</v>
      </c>
      <c r="L55" s="112">
        <f t="shared" si="13"/>
        <v>0</v>
      </c>
      <c r="M55" s="112">
        <f t="shared" si="14"/>
        <v>0</v>
      </c>
      <c r="N55" s="246" t="s">
        <v>8</v>
      </c>
      <c r="O55" s="67"/>
      <c r="P55" s="207">
        <f t="shared" si="15"/>
        <v>0</v>
      </c>
    </row>
    <row r="56" spans="1:16" ht="18.75">
      <c r="A56" s="18">
        <v>52</v>
      </c>
      <c r="B56" s="135"/>
      <c r="C56" s="129"/>
      <c r="D56" s="78" t="str">
        <f t="shared" si="8"/>
        <v/>
      </c>
      <c r="E56" s="78" t="str">
        <f t="shared" si="9"/>
        <v/>
      </c>
      <c r="F56" s="75"/>
      <c r="G56" s="75"/>
      <c r="H56" s="71" t="str">
        <f t="shared" si="10"/>
        <v/>
      </c>
      <c r="I56" s="16"/>
      <c r="J56" s="66">
        <f t="shared" si="11"/>
        <v>0</v>
      </c>
      <c r="K56" s="112">
        <f t="shared" si="12"/>
        <v>0</v>
      </c>
      <c r="L56" s="112">
        <f t="shared" si="13"/>
        <v>0</v>
      </c>
      <c r="M56" s="112">
        <f t="shared" si="14"/>
        <v>0</v>
      </c>
      <c r="N56" s="246" t="s">
        <v>8</v>
      </c>
      <c r="O56" s="67"/>
      <c r="P56" s="207">
        <f t="shared" si="15"/>
        <v>0</v>
      </c>
    </row>
    <row r="57" spans="1:16" ht="18.75">
      <c r="A57" s="18">
        <v>53</v>
      </c>
      <c r="B57" s="135"/>
      <c r="C57" s="129"/>
      <c r="D57" s="78" t="str">
        <f t="shared" si="8"/>
        <v/>
      </c>
      <c r="E57" s="78" t="str">
        <f t="shared" si="9"/>
        <v/>
      </c>
      <c r="F57" s="75"/>
      <c r="G57" s="75"/>
      <c r="H57" s="71" t="str">
        <f t="shared" si="10"/>
        <v/>
      </c>
      <c r="I57" s="16"/>
      <c r="J57" s="66">
        <f t="shared" si="11"/>
        <v>0</v>
      </c>
      <c r="K57" s="112">
        <f t="shared" si="12"/>
        <v>0</v>
      </c>
      <c r="L57" s="112">
        <f t="shared" si="13"/>
        <v>0</v>
      </c>
      <c r="M57" s="112">
        <f t="shared" si="14"/>
        <v>0</v>
      </c>
      <c r="N57" s="246" t="s">
        <v>8</v>
      </c>
      <c r="O57" s="67"/>
      <c r="P57" s="207">
        <f t="shared" si="15"/>
        <v>0</v>
      </c>
    </row>
    <row r="58" spans="1:16" ht="18.75">
      <c r="A58" s="18">
        <v>54</v>
      </c>
      <c r="B58" s="135"/>
      <c r="C58" s="129"/>
      <c r="D58" s="78" t="str">
        <f t="shared" si="8"/>
        <v/>
      </c>
      <c r="E58" s="78" t="str">
        <f t="shared" si="9"/>
        <v/>
      </c>
      <c r="F58" s="75"/>
      <c r="G58" s="75"/>
      <c r="H58" s="71" t="str">
        <f t="shared" si="10"/>
        <v/>
      </c>
      <c r="I58" s="16"/>
      <c r="J58" s="66">
        <f t="shared" si="11"/>
        <v>0</v>
      </c>
      <c r="K58" s="112">
        <f t="shared" si="12"/>
        <v>0</v>
      </c>
      <c r="L58" s="112">
        <f t="shared" si="13"/>
        <v>0</v>
      </c>
      <c r="M58" s="112">
        <f t="shared" si="14"/>
        <v>0</v>
      </c>
      <c r="N58" s="246" t="s">
        <v>8</v>
      </c>
      <c r="O58" s="67"/>
      <c r="P58" s="207">
        <f t="shared" si="15"/>
        <v>0</v>
      </c>
    </row>
    <row r="59" spans="1:16" ht="18.75">
      <c r="A59" s="18">
        <v>55</v>
      </c>
      <c r="B59" s="135"/>
      <c r="C59" s="129"/>
      <c r="D59" s="78" t="str">
        <f t="shared" si="8"/>
        <v/>
      </c>
      <c r="E59" s="78" t="str">
        <f t="shared" si="9"/>
        <v/>
      </c>
      <c r="F59" s="75"/>
      <c r="G59" s="75"/>
      <c r="H59" s="71" t="str">
        <f t="shared" si="10"/>
        <v/>
      </c>
      <c r="I59" s="16"/>
      <c r="J59" s="66">
        <f t="shared" si="11"/>
        <v>0</v>
      </c>
      <c r="K59" s="112">
        <f t="shared" si="12"/>
        <v>0</v>
      </c>
      <c r="L59" s="112">
        <f t="shared" si="13"/>
        <v>0</v>
      </c>
      <c r="M59" s="112">
        <f t="shared" si="14"/>
        <v>0</v>
      </c>
      <c r="N59" s="246" t="s">
        <v>8</v>
      </c>
      <c r="O59" s="67"/>
      <c r="P59" s="207">
        <f t="shared" si="15"/>
        <v>0</v>
      </c>
    </row>
    <row r="60" spans="1:16" ht="18.75">
      <c r="A60" s="18">
        <v>56</v>
      </c>
      <c r="B60" s="135"/>
      <c r="C60" s="129"/>
      <c r="D60" s="78" t="str">
        <f t="shared" si="8"/>
        <v/>
      </c>
      <c r="E60" s="78" t="str">
        <f t="shared" si="9"/>
        <v/>
      </c>
      <c r="F60" s="75"/>
      <c r="G60" s="75"/>
      <c r="H60" s="71" t="str">
        <f t="shared" si="10"/>
        <v/>
      </c>
      <c r="I60" s="16"/>
      <c r="J60" s="66">
        <f t="shared" si="11"/>
        <v>0</v>
      </c>
      <c r="K60" s="112">
        <f t="shared" si="12"/>
        <v>0</v>
      </c>
      <c r="L60" s="112">
        <f t="shared" si="13"/>
        <v>0</v>
      </c>
      <c r="M60" s="112">
        <f t="shared" si="14"/>
        <v>0</v>
      </c>
      <c r="N60" s="246" t="s">
        <v>8</v>
      </c>
      <c r="O60" s="67"/>
      <c r="P60" s="207">
        <f t="shared" si="15"/>
        <v>0</v>
      </c>
    </row>
    <row r="61" spans="1:16" ht="18.75">
      <c r="A61" s="18">
        <v>57</v>
      </c>
      <c r="B61" s="135"/>
      <c r="C61" s="129"/>
      <c r="D61" s="78" t="str">
        <f t="shared" si="8"/>
        <v/>
      </c>
      <c r="E61" s="78" t="str">
        <f t="shared" si="9"/>
        <v/>
      </c>
      <c r="F61" s="75"/>
      <c r="G61" s="75"/>
      <c r="H61" s="71" t="str">
        <f t="shared" si="10"/>
        <v/>
      </c>
      <c r="I61" s="16"/>
      <c r="J61" s="66">
        <f t="shared" si="11"/>
        <v>0</v>
      </c>
      <c r="K61" s="112">
        <f t="shared" si="12"/>
        <v>0</v>
      </c>
      <c r="L61" s="112">
        <f t="shared" si="13"/>
        <v>0</v>
      </c>
      <c r="M61" s="112">
        <f t="shared" si="14"/>
        <v>0</v>
      </c>
      <c r="N61" s="246" t="s">
        <v>8</v>
      </c>
      <c r="O61" s="67"/>
      <c r="P61" s="207">
        <f t="shared" si="15"/>
        <v>0</v>
      </c>
    </row>
    <row r="62" spans="1:16" ht="18.75">
      <c r="A62" s="18">
        <v>58</v>
      </c>
      <c r="B62" s="135"/>
      <c r="C62" s="129"/>
      <c r="D62" s="78" t="str">
        <f t="shared" si="8"/>
        <v/>
      </c>
      <c r="E62" s="78" t="str">
        <f t="shared" si="9"/>
        <v/>
      </c>
      <c r="F62" s="75"/>
      <c r="G62" s="75"/>
      <c r="H62" s="71" t="str">
        <f t="shared" si="10"/>
        <v/>
      </c>
      <c r="I62" s="16"/>
      <c r="J62" s="66">
        <f t="shared" si="11"/>
        <v>0</v>
      </c>
      <c r="K62" s="112">
        <f t="shared" si="12"/>
        <v>0</v>
      </c>
      <c r="L62" s="112">
        <f t="shared" si="13"/>
        <v>0</v>
      </c>
      <c r="M62" s="112">
        <f t="shared" si="14"/>
        <v>0</v>
      </c>
      <c r="N62" s="246" t="s">
        <v>8</v>
      </c>
      <c r="O62" s="67"/>
      <c r="P62" s="207">
        <f t="shared" si="15"/>
        <v>0</v>
      </c>
    </row>
    <row r="63" spans="1:16" ht="18.75">
      <c r="A63" s="18">
        <v>59</v>
      </c>
      <c r="B63" s="135"/>
      <c r="C63" s="129"/>
      <c r="D63" s="78" t="str">
        <f t="shared" si="8"/>
        <v/>
      </c>
      <c r="E63" s="78" t="str">
        <f t="shared" si="9"/>
        <v/>
      </c>
      <c r="F63" s="75"/>
      <c r="G63" s="75"/>
      <c r="H63" s="71" t="str">
        <f t="shared" si="10"/>
        <v/>
      </c>
      <c r="I63" s="16"/>
      <c r="J63" s="66">
        <f t="shared" si="11"/>
        <v>0</v>
      </c>
      <c r="K63" s="112">
        <f t="shared" si="12"/>
        <v>0</v>
      </c>
      <c r="L63" s="112">
        <f t="shared" si="13"/>
        <v>0</v>
      </c>
      <c r="M63" s="112">
        <f t="shared" si="14"/>
        <v>0</v>
      </c>
      <c r="N63" s="246" t="s">
        <v>8</v>
      </c>
      <c r="O63" s="67"/>
      <c r="P63" s="207">
        <f t="shared" si="15"/>
        <v>0</v>
      </c>
    </row>
    <row r="64" spans="1:16" ht="18.95" customHeight="1" thickBot="1">
      <c r="A64" s="18">
        <v>60</v>
      </c>
      <c r="B64" s="136"/>
      <c r="C64" s="137"/>
      <c r="D64" s="79" t="str">
        <f t="shared" si="8"/>
        <v/>
      </c>
      <c r="E64" s="79" t="str">
        <f t="shared" si="9"/>
        <v/>
      </c>
      <c r="F64" s="76"/>
      <c r="G64" s="76"/>
      <c r="H64" s="72" t="str">
        <f t="shared" si="10"/>
        <v/>
      </c>
      <c r="I64" s="16"/>
      <c r="J64" s="66">
        <f t="shared" si="11"/>
        <v>0</v>
      </c>
      <c r="K64" s="112">
        <f t="shared" si="12"/>
        <v>0</v>
      </c>
      <c r="L64" s="112">
        <f t="shared" si="13"/>
        <v>0</v>
      </c>
      <c r="M64" s="112">
        <f t="shared" si="14"/>
        <v>0</v>
      </c>
      <c r="N64" s="246" t="s">
        <v>8</v>
      </c>
      <c r="O64" s="67"/>
      <c r="P64" s="207">
        <f t="shared" si="15"/>
        <v>0</v>
      </c>
    </row>
    <row r="65" ht="16.5" thickTop="1"/>
  </sheetData>
  <sheetProtection sheet="1" objects="1" scenarios="1" selectLockedCells="1"/>
  <sortState xmlns:xlrd2="http://schemas.microsoft.com/office/spreadsheetml/2017/richdata2" ref="A5:XFD64">
    <sortCondition descending="1" ref="F5" customList="Sun,Mon,Tue,Wed,Thu,Fri,Sat"/>
  </sortState>
  <mergeCells count="1">
    <mergeCell ref="D2:H2"/>
  </mergeCells>
  <phoneticPr fontId="16" type="noConversion"/>
  <conditionalFormatting sqref="H5:H64">
    <cfRule type="expression" dxfId="2" priority="2">
      <formula>RIGHT(H5,3)="(X)"</formula>
    </cfRule>
  </conditionalFormatting>
  <conditionalFormatting sqref="N5:N64">
    <cfRule type="expression" dxfId="1" priority="1">
      <formula>N5="Yes"</formula>
    </cfRule>
  </conditionalFormatting>
  <dataValidations count="4">
    <dataValidation type="list" allowBlank="1" showInputMessage="1" showErrorMessage="1" sqref="N5:N64" xr:uid="{00000000-0002-0000-0200-000000000000}">
      <formula1>Yes_No_Reply</formula1>
    </dataValidation>
    <dataValidation type="list" allowBlank="1" showInputMessage="1" showErrorMessage="1" errorTitle="OOPS - Invalid year" error="The gymnast's year of birth is out of range. PLease select one from the list._x000d_" sqref="F5:F64" xr:uid="{00000000-0002-0000-0200-000001000000}">
      <formula1>List_of_BirthYears</formula1>
    </dataValidation>
    <dataValidation type="list" allowBlank="1" showInputMessage="1" showErrorMessage="1" sqref="G5:G64" xr:uid="{00000000-0002-0000-0200-000002000000}">
      <formula1>List_of_Months</formula1>
    </dataValidation>
    <dataValidation type="list" allowBlank="1" showInputMessage="1" showErrorMessage="1" sqref="I5:I64" xr:uid="{00000000-0002-0000-0200-000003000000}">
      <formula1>WAG_PopUpList_Categories</formula1>
    </dataValidation>
  </dataValidations>
  <pageMargins left="0.2" right="0.2" top="0.2" bottom="0.30000000000000004" header="0.2" footer="0.2"/>
  <pageSetup scale="64" fitToHeight="0" orientation="landscape" horizontalDpi="4294967292" verticalDpi="4294967292"/>
  <headerFooter>
    <oddFooter>&amp;L&amp;"Calibri,Regular"&amp;K000000&amp;F_x000D_&amp;A&amp;C&amp;"Calibri,Regular"&amp;K000000&amp;D_x000D_&amp;R&amp;"Calibri,Regular"&amp;K000000Page &amp;P of &amp;N_x000D_</oddFooter>
  </headerFooter>
  <rowBreaks count="1" manualBreakCount="1">
    <brk id="34" max="16383" man="1"/>
  </rowBreak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6" r:id="rId3" name="Button 4">
              <controlPr defaultSize="0" print="0" autoFill="0" autoPict="0" macro="[0]!Sort_Gymnasts_by_Names">
                <anchor moveWithCells="1">
                  <from>
                    <xdr:col>1</xdr:col>
                    <xdr:colOff>714375</xdr:colOff>
                    <xdr:row>2</xdr:row>
                    <xdr:rowOff>276225</xdr:rowOff>
                  </from>
                  <to>
                    <xdr:col>2</xdr:col>
                    <xdr:colOff>923925</xdr:colOff>
                    <xdr:row>2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4" name="Button 5">
              <controlPr defaultSize="0" print="0" autoFill="0" autoPict="0" macro="[0]!Sort_Gymnasts_by_Categories">
                <anchor moveWithCells="1">
                  <from>
                    <xdr:col>7</xdr:col>
                    <xdr:colOff>28575</xdr:colOff>
                    <xdr:row>2</xdr:row>
                    <xdr:rowOff>266700</xdr:rowOff>
                  </from>
                  <to>
                    <xdr:col>7</xdr:col>
                    <xdr:colOff>2095500</xdr:colOff>
                    <xdr:row>2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5" name="Button 18">
              <controlPr defaultSize="0" print="0" autoFill="0" autoPict="0" macro="[0]!Sort_Gymnasts_by_Original_Order">
                <anchor moveWithCells="1">
                  <from>
                    <xdr:col>3</xdr:col>
                    <xdr:colOff>190500</xdr:colOff>
                    <xdr:row>2</xdr:row>
                    <xdr:rowOff>266700</xdr:rowOff>
                  </from>
                  <to>
                    <xdr:col>4</xdr:col>
                    <xdr:colOff>1495425</xdr:colOff>
                    <xdr:row>2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6" name="Button 25">
              <controlPr defaultSize="0" print="0" autoFill="0" autoPict="0" macro="[0]!Erase_Gymnasts_Data">
                <anchor>
                  <from>
                    <xdr:col>16</xdr:col>
                    <xdr:colOff>371475</xdr:colOff>
                    <xdr:row>1</xdr:row>
                    <xdr:rowOff>28575</xdr:rowOff>
                  </from>
                  <to>
                    <xdr:col>18</xdr:col>
                    <xdr:colOff>733425</xdr:colOff>
                    <xdr:row>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7" name="Button 28">
              <controlPr defaultSize="0" print="0" autoFill="0" autoPict="0" macro="[0]!Sort_Gymnasts_by_Birthdate">
                <anchor>
                  <from>
                    <xdr:col>16</xdr:col>
                    <xdr:colOff>371475</xdr:colOff>
                    <xdr:row>2</xdr:row>
                    <xdr:rowOff>219075</xdr:rowOff>
                  </from>
                  <to>
                    <xdr:col>18</xdr:col>
                    <xdr:colOff>419100</xdr:colOff>
                    <xdr:row>2</xdr:row>
                    <xdr:rowOff>542925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>
    <tabColor theme="5" tint="0.59999389629810485"/>
  </sheetPr>
  <dimension ref="A1:M50"/>
  <sheetViews>
    <sheetView showGridLines="0" showRowColHeaders="0" defaultGridColor="0" colorId="23" workbookViewId="0">
      <selection activeCell="C10" sqref="C10"/>
    </sheetView>
  </sheetViews>
  <sheetFormatPr defaultColWidth="10.875" defaultRowHeight="15.75"/>
  <cols>
    <col min="1" max="1" width="2.625" style="8" customWidth="1"/>
    <col min="2" max="2" width="8.625" style="8" customWidth="1"/>
    <col min="3" max="3" width="38.375" style="8" customWidth="1"/>
    <col min="4" max="4" width="9" style="8" customWidth="1"/>
    <col min="5" max="5" width="2.875" style="8" customWidth="1"/>
    <col min="6" max="6" width="2.875" style="9" customWidth="1"/>
    <col min="7" max="12" width="8.375" style="9" customWidth="1"/>
    <col min="13" max="13" width="8.375" style="8" customWidth="1"/>
    <col min="14" max="16384" width="10.875" style="8"/>
  </cols>
  <sheetData>
    <row r="1" spans="1:13" ht="31.5">
      <c r="A1" s="51"/>
      <c r="B1" s="152" t="str">
        <f>Meet_Name</f>
        <v>Marian Classic 2019</v>
      </c>
      <c r="C1" s="51"/>
      <c r="D1" s="51"/>
      <c r="E1" s="51"/>
      <c r="F1" s="153"/>
      <c r="G1" s="153"/>
      <c r="H1" s="153"/>
      <c r="I1" s="153"/>
      <c r="J1" s="153"/>
      <c r="K1" s="153"/>
      <c r="L1" s="153"/>
      <c r="M1" s="154" t="str">
        <f>Meet_Dates</f>
        <v>Feb. 8-10, 2019</v>
      </c>
    </row>
    <row r="2" spans="1:13" ht="42" customHeight="1">
      <c r="A2" s="51"/>
      <c r="B2" s="152" t="s">
        <v>173</v>
      </c>
      <c r="C2" s="51"/>
      <c r="D2" s="51"/>
      <c r="E2" s="51"/>
      <c r="F2" s="153"/>
      <c r="G2" s="153"/>
      <c r="H2" s="153"/>
      <c r="I2" s="153"/>
      <c r="J2" s="153"/>
      <c r="K2" s="153"/>
      <c r="L2" s="153"/>
      <c r="M2" s="51"/>
    </row>
    <row r="3" spans="1:13" ht="15.95" customHeight="1">
      <c r="A3" s="51"/>
      <c r="B3" s="155" t="s">
        <v>142</v>
      </c>
      <c r="C3" s="51"/>
      <c r="D3" s="51"/>
      <c r="E3" s="51"/>
      <c r="F3" s="153"/>
      <c r="G3" s="153"/>
      <c r="H3" s="153"/>
      <c r="I3" s="153"/>
      <c r="J3" s="153"/>
      <c r="K3" s="153"/>
      <c r="L3" s="153"/>
      <c r="M3" s="51"/>
    </row>
    <row r="4" spans="1:13" ht="24.95" customHeight="1">
      <c r="A4" s="51"/>
      <c r="B4" s="55"/>
      <c r="C4" s="53"/>
      <c r="D4" s="53"/>
      <c r="E4" s="53"/>
      <c r="F4" s="54"/>
      <c r="G4" s="54"/>
      <c r="H4" s="54"/>
      <c r="I4" s="54"/>
      <c r="J4" s="54"/>
      <c r="K4" s="54"/>
      <c r="L4" s="54"/>
    </row>
    <row r="5" spans="1:13" ht="23.25">
      <c r="A5" s="51"/>
      <c r="B5" s="156" t="s">
        <v>98</v>
      </c>
      <c r="C5" s="420" t="str">
        <f>This_Clubs_FullName</f>
        <v/>
      </c>
      <c r="D5" s="421"/>
      <c r="E5" s="421"/>
      <c r="F5" s="422"/>
      <c r="G5" s="57"/>
      <c r="H5" s="57"/>
      <c r="I5" s="366" t="s">
        <v>260</v>
      </c>
      <c r="J5" s="54"/>
      <c r="K5" s="54"/>
      <c r="L5" s="54"/>
    </row>
    <row r="6" spans="1:13" ht="23.25">
      <c r="B6" s="58"/>
      <c r="C6" s="53"/>
      <c r="D6" s="53"/>
      <c r="E6" s="53"/>
      <c r="F6" s="54"/>
      <c r="G6" s="54"/>
      <c r="H6" s="103" t="s">
        <v>190</v>
      </c>
      <c r="I6" s="54"/>
      <c r="J6" s="54"/>
      <c r="K6" s="54"/>
      <c r="L6" s="54"/>
    </row>
    <row r="7" spans="1:13" ht="23.25">
      <c r="B7" s="58"/>
      <c r="C7" s="147" t="s">
        <v>143</v>
      </c>
      <c r="D7" s="53"/>
      <c r="E7" s="92"/>
      <c r="F7" s="56" t="s">
        <v>144</v>
      </c>
      <c r="G7" s="362">
        <v>1</v>
      </c>
      <c r="H7" s="363">
        <f>G7+1</f>
        <v>2</v>
      </c>
      <c r="I7" s="363">
        <f t="shared" ref="I7:M7" si="0">H7+1</f>
        <v>3</v>
      </c>
      <c r="J7" s="362">
        <f t="shared" si="0"/>
        <v>4</v>
      </c>
      <c r="K7" s="364">
        <f t="shared" si="0"/>
        <v>5</v>
      </c>
      <c r="L7" s="363">
        <f t="shared" si="0"/>
        <v>6</v>
      </c>
      <c r="M7" s="363">
        <f t="shared" si="0"/>
        <v>7</v>
      </c>
    </row>
    <row r="8" spans="1:13" ht="20.100000000000001" customHeight="1">
      <c r="B8" s="58"/>
      <c r="C8" s="53"/>
      <c r="D8" s="423" t="s">
        <v>150</v>
      </c>
      <c r="E8" s="423"/>
      <c r="F8"/>
      <c r="G8" s="228" t="str">
        <f>IF(ISBLANK($G$7),"","Fri")</f>
        <v>Fri</v>
      </c>
      <c r="H8" s="229" t="s">
        <v>145</v>
      </c>
      <c r="I8" s="229" t="s">
        <v>145</v>
      </c>
      <c r="J8" s="228" t="s">
        <v>145</v>
      </c>
      <c r="K8" s="230" t="s">
        <v>146</v>
      </c>
      <c r="L8" s="229" t="s">
        <v>146</v>
      </c>
      <c r="M8" s="229" t="s">
        <v>146</v>
      </c>
    </row>
    <row r="9" spans="1:13" ht="21.95" customHeight="1" thickBot="1">
      <c r="B9" s="58"/>
      <c r="C9" s="58" t="s">
        <v>89</v>
      </c>
      <c r="D9" s="424"/>
      <c r="E9" s="423"/>
      <c r="F9"/>
      <c r="G9" s="231" t="str">
        <f>IF(ISBLANK($G$7),"","Eve.")</f>
        <v>Eve.</v>
      </c>
      <c r="H9" s="232" t="s">
        <v>148</v>
      </c>
      <c r="I9" s="232" t="s">
        <v>149</v>
      </c>
      <c r="J9" s="231" t="s">
        <v>147</v>
      </c>
      <c r="K9" s="233" t="s">
        <v>148</v>
      </c>
      <c r="L9" s="232" t="s">
        <v>228</v>
      </c>
      <c r="M9" s="234" t="s">
        <v>229</v>
      </c>
    </row>
    <row r="10" spans="1:13" s="60" customFormat="1" ht="18.75">
      <c r="B10" s="61">
        <v>1</v>
      </c>
      <c r="C10" s="62"/>
      <c r="D10" s="63"/>
      <c r="E10" s="64"/>
      <c r="F10"/>
      <c r="G10" s="216"/>
      <c r="H10" s="235"/>
      <c r="I10" s="218"/>
      <c r="J10" s="216"/>
      <c r="K10" s="217"/>
      <c r="L10" s="218"/>
      <c r="M10" s="218"/>
    </row>
    <row r="11" spans="1:13" s="60" customFormat="1" ht="18.75">
      <c r="B11" s="61">
        <v>2</v>
      </c>
      <c r="C11" s="62"/>
      <c r="D11" s="63"/>
      <c r="E11" s="64"/>
      <c r="F11"/>
      <c r="G11" s="219"/>
      <c r="H11" s="236"/>
      <c r="I11" s="221"/>
      <c r="J11" s="219"/>
      <c r="K11" s="220"/>
      <c r="L11" s="221"/>
      <c r="M11" s="221"/>
    </row>
    <row r="12" spans="1:13" s="60" customFormat="1" ht="18.75">
      <c r="B12" s="61">
        <v>3</v>
      </c>
      <c r="C12" s="62"/>
      <c r="D12" s="63"/>
      <c r="E12" s="64"/>
      <c r="F12"/>
      <c r="G12" s="219"/>
      <c r="H12" s="236"/>
      <c r="I12" s="221"/>
      <c r="J12" s="219"/>
      <c r="K12" s="220"/>
      <c r="L12" s="221"/>
      <c r="M12" s="221"/>
    </row>
    <row r="13" spans="1:13" s="60" customFormat="1" ht="18.75">
      <c r="B13" s="61">
        <v>4</v>
      </c>
      <c r="C13" s="62"/>
      <c r="D13" s="63"/>
      <c r="E13" s="64"/>
      <c r="F13"/>
      <c r="G13" s="219"/>
      <c r="H13" s="236"/>
      <c r="I13" s="221"/>
      <c r="J13" s="219"/>
      <c r="K13" s="220"/>
      <c r="L13" s="221"/>
      <c r="M13" s="221"/>
    </row>
    <row r="14" spans="1:13" s="60" customFormat="1" ht="18.75">
      <c r="B14" s="61">
        <v>5</v>
      </c>
      <c r="C14" s="62"/>
      <c r="D14" s="63"/>
      <c r="E14" s="64"/>
      <c r="F14"/>
      <c r="G14" s="219"/>
      <c r="H14" s="236"/>
      <c r="I14" s="221"/>
      <c r="J14" s="219"/>
      <c r="K14" s="220"/>
      <c r="L14" s="221"/>
      <c r="M14" s="221"/>
    </row>
    <row r="15" spans="1:13" s="60" customFormat="1" ht="18.75">
      <c r="B15" s="61">
        <v>6</v>
      </c>
      <c r="C15" s="62"/>
      <c r="D15" s="63"/>
      <c r="E15" s="64"/>
      <c r="F15"/>
      <c r="G15" s="219"/>
      <c r="H15" s="236"/>
      <c r="I15" s="221"/>
      <c r="J15" s="219"/>
      <c r="K15" s="220"/>
      <c r="L15" s="221"/>
      <c r="M15" s="221"/>
    </row>
    <row r="16" spans="1:13" s="60" customFormat="1" ht="18.75">
      <c r="B16" s="61">
        <v>7</v>
      </c>
      <c r="C16" s="62"/>
      <c r="D16" s="63"/>
      <c r="E16" s="64"/>
      <c r="F16"/>
      <c r="G16" s="219"/>
      <c r="H16" s="236"/>
      <c r="I16" s="221"/>
      <c r="J16" s="219"/>
      <c r="K16" s="220"/>
      <c r="L16" s="221"/>
      <c r="M16" s="221"/>
    </row>
    <row r="17" spans="2:13" s="60" customFormat="1" ht="18.75">
      <c r="B17" s="61">
        <v>8</v>
      </c>
      <c r="C17" s="62"/>
      <c r="D17" s="63"/>
      <c r="E17" s="64"/>
      <c r="F17"/>
      <c r="G17" s="219"/>
      <c r="H17" s="236"/>
      <c r="I17" s="221"/>
      <c r="J17" s="219"/>
      <c r="K17" s="220"/>
      <c r="L17" s="221"/>
      <c r="M17" s="221"/>
    </row>
    <row r="18" spans="2:13" s="60" customFormat="1" ht="18.75">
      <c r="B18" s="61">
        <v>9</v>
      </c>
      <c r="C18" s="62"/>
      <c r="D18" s="63"/>
      <c r="E18" s="64"/>
      <c r="F18"/>
      <c r="G18" s="219"/>
      <c r="H18" s="236"/>
      <c r="I18" s="221"/>
      <c r="J18" s="219"/>
      <c r="K18" s="220"/>
      <c r="L18" s="221"/>
      <c r="M18" s="221"/>
    </row>
    <row r="19" spans="2:13" s="60" customFormat="1" ht="18.75">
      <c r="B19" s="61">
        <v>10</v>
      </c>
      <c r="C19" s="62"/>
      <c r="D19" s="63"/>
      <c r="E19" s="64"/>
      <c r="F19"/>
      <c r="G19" s="219"/>
      <c r="H19" s="236"/>
      <c r="I19" s="221"/>
      <c r="J19" s="219"/>
      <c r="K19" s="220"/>
      <c r="L19" s="221"/>
      <c r="M19" s="221"/>
    </row>
    <row r="20" spans="2:13" s="60" customFormat="1" ht="18.75">
      <c r="B20" s="61">
        <v>11</v>
      </c>
      <c r="C20" s="62"/>
      <c r="D20" s="63"/>
      <c r="E20" s="64"/>
      <c r="F20"/>
      <c r="G20" s="219"/>
      <c r="H20" s="236"/>
      <c r="I20" s="221"/>
      <c r="J20" s="219"/>
      <c r="K20" s="220"/>
      <c r="L20" s="221"/>
      <c r="M20" s="221"/>
    </row>
    <row r="21" spans="2:13" s="60" customFormat="1" ht="18.75">
      <c r="B21" s="61">
        <v>12</v>
      </c>
      <c r="C21" s="62"/>
      <c r="D21" s="63"/>
      <c r="E21" s="64"/>
      <c r="F21"/>
      <c r="G21" s="219"/>
      <c r="H21" s="236"/>
      <c r="I21" s="221"/>
      <c r="J21" s="219"/>
      <c r="K21" s="220"/>
      <c r="L21" s="221"/>
      <c r="M21" s="221"/>
    </row>
    <row r="22" spans="2:13" s="60" customFormat="1" ht="18.75">
      <c r="B22" s="61">
        <v>13</v>
      </c>
      <c r="C22" s="62"/>
      <c r="D22" s="63"/>
      <c r="E22" s="64"/>
      <c r="F22"/>
      <c r="G22" s="219"/>
      <c r="H22" s="236"/>
      <c r="I22" s="221"/>
      <c r="J22" s="219"/>
      <c r="K22" s="220"/>
      <c r="L22" s="221"/>
      <c r="M22" s="221"/>
    </row>
    <row r="23" spans="2:13" s="60" customFormat="1" ht="18.75">
      <c r="B23" s="61">
        <v>14</v>
      </c>
      <c r="C23" s="62"/>
      <c r="D23" s="63"/>
      <c r="E23" s="64"/>
      <c r="F23"/>
      <c r="G23" s="219"/>
      <c r="H23" s="236"/>
      <c r="I23" s="221"/>
      <c r="J23" s="219"/>
      <c r="K23" s="220"/>
      <c r="L23" s="221"/>
      <c r="M23" s="221"/>
    </row>
    <row r="24" spans="2:13" s="60" customFormat="1" ht="18.75">
      <c r="B24" s="61">
        <v>15</v>
      </c>
      <c r="C24" s="62"/>
      <c r="D24" s="63"/>
      <c r="E24" s="64"/>
      <c r="F24"/>
      <c r="G24" s="219"/>
      <c r="H24" s="236"/>
      <c r="I24" s="221"/>
      <c r="J24" s="219"/>
      <c r="K24" s="220"/>
      <c r="L24" s="221"/>
      <c r="M24" s="221"/>
    </row>
    <row r="25" spans="2:13">
      <c r="B25" s="53"/>
      <c r="C25" s="53"/>
      <c r="D25" s="53"/>
      <c r="E25" s="53"/>
      <c r="F25"/>
      <c r="G25" s="237"/>
      <c r="H25" s="237"/>
      <c r="I25" s="237"/>
      <c r="J25" s="237"/>
      <c r="K25" s="237"/>
      <c r="L25" s="237"/>
      <c r="M25" s="237"/>
    </row>
    <row r="26" spans="2:13">
      <c r="B26" s="53"/>
      <c r="C26" s="53"/>
      <c r="D26" s="53"/>
      <c r="E26" s="53"/>
      <c r="F26"/>
      <c r="G26" s="237"/>
      <c r="H26" s="237"/>
      <c r="I26" s="237"/>
      <c r="J26" s="237"/>
      <c r="K26" s="237"/>
      <c r="L26" s="237"/>
      <c r="M26" s="237"/>
    </row>
    <row r="27" spans="2:13">
      <c r="B27" s="53"/>
      <c r="C27" s="53"/>
      <c r="D27" s="53"/>
      <c r="E27" s="53"/>
      <c r="F27"/>
      <c r="G27" s="237"/>
      <c r="H27" s="103" t="s">
        <v>190</v>
      </c>
      <c r="I27" s="237"/>
      <c r="J27" s="237"/>
      <c r="K27" s="237"/>
      <c r="L27" s="237"/>
      <c r="M27" s="237"/>
    </row>
    <row r="28" spans="2:13" ht="21" customHeight="1">
      <c r="B28" s="53"/>
      <c r="C28" s="53"/>
      <c r="D28" s="53"/>
      <c r="E28" s="93"/>
      <c r="F28" s="56" t="s">
        <v>144</v>
      </c>
      <c r="G28" s="362">
        <f>IF(ISBLANK($G$7),"",$G$7)</f>
        <v>1</v>
      </c>
      <c r="H28" s="363">
        <f t="shared" ref="H28:M28" si="1">H7</f>
        <v>2</v>
      </c>
      <c r="I28" s="363">
        <f t="shared" si="1"/>
        <v>3</v>
      </c>
      <c r="J28" s="362">
        <f t="shared" si="1"/>
        <v>4</v>
      </c>
      <c r="K28" s="364">
        <f t="shared" si="1"/>
        <v>5</v>
      </c>
      <c r="L28" s="363">
        <f t="shared" si="1"/>
        <v>6</v>
      </c>
      <c r="M28" s="363">
        <f t="shared" si="1"/>
        <v>7</v>
      </c>
    </row>
    <row r="29" spans="2:13" ht="23.1" customHeight="1">
      <c r="B29" s="53"/>
      <c r="C29" s="53"/>
      <c r="D29" s="53"/>
      <c r="F29"/>
      <c r="G29" s="238" t="str">
        <f>G8</f>
        <v>Fri</v>
      </c>
      <c r="H29" s="229" t="str">
        <f t="shared" ref="H29:M29" si="2">H8</f>
        <v>Sat</v>
      </c>
      <c r="I29" s="229" t="str">
        <f t="shared" si="2"/>
        <v>Sat</v>
      </c>
      <c r="J29" s="228" t="str">
        <f t="shared" si="2"/>
        <v>Sat</v>
      </c>
      <c r="K29" s="230" t="str">
        <f t="shared" si="2"/>
        <v>Sun</v>
      </c>
      <c r="L29" s="229" t="str">
        <f t="shared" si="2"/>
        <v>Sun</v>
      </c>
      <c r="M29" s="229" t="str">
        <f t="shared" si="2"/>
        <v>Sun</v>
      </c>
    </row>
    <row r="30" spans="2:13" ht="24" thickBot="1">
      <c r="B30" s="53"/>
      <c r="C30" s="58" t="s">
        <v>88</v>
      </c>
      <c r="D30" s="54" t="s">
        <v>3</v>
      </c>
      <c r="E30" s="59"/>
      <c r="F30"/>
      <c r="G30" s="231" t="str">
        <f t="shared" ref="G30" si="3">G9</f>
        <v>Eve.</v>
      </c>
      <c r="H30" s="232" t="str">
        <f t="shared" ref="H30:M30" si="4">H9</f>
        <v>Morn.</v>
      </c>
      <c r="I30" s="232" t="str">
        <f t="shared" si="4"/>
        <v>Aft.</v>
      </c>
      <c r="J30" s="231" t="str">
        <f t="shared" si="4"/>
        <v>Eve.</v>
      </c>
      <c r="K30" s="233" t="str">
        <f t="shared" si="4"/>
        <v>Morn.</v>
      </c>
      <c r="L30" s="232" t="str">
        <f t="shared" si="4"/>
        <v>Noon</v>
      </c>
      <c r="M30" s="234" t="str">
        <f t="shared" si="4"/>
        <v xml:space="preserve"> Afternoon</v>
      </c>
    </row>
    <row r="31" spans="2:13" s="60" customFormat="1" ht="18.75">
      <c r="B31" s="61">
        <v>1</v>
      </c>
      <c r="C31" s="62"/>
      <c r="D31" s="63"/>
      <c r="E31" s="64"/>
      <c r="F31"/>
      <c r="G31" s="216"/>
      <c r="H31" s="235"/>
      <c r="I31" s="218"/>
      <c r="J31" s="216"/>
      <c r="K31" s="217"/>
      <c r="L31" s="218"/>
      <c r="M31" s="218"/>
    </row>
    <row r="32" spans="2:13" s="60" customFormat="1" ht="18.75">
      <c r="B32" s="61">
        <v>2</v>
      </c>
      <c r="C32" s="62"/>
      <c r="D32" s="63"/>
      <c r="E32" s="64"/>
      <c r="F32"/>
      <c r="G32" s="219"/>
      <c r="H32" s="236"/>
      <c r="I32" s="221"/>
      <c r="J32" s="219"/>
      <c r="K32" s="220"/>
      <c r="L32" s="221"/>
      <c r="M32" s="221"/>
    </row>
    <row r="33" spans="2:13" s="60" customFormat="1" ht="18.75">
      <c r="B33" s="61">
        <v>3</v>
      </c>
      <c r="C33" s="62"/>
      <c r="D33" s="63"/>
      <c r="E33" s="64"/>
      <c r="F33"/>
      <c r="G33" s="219"/>
      <c r="H33" s="236"/>
      <c r="I33" s="221"/>
      <c r="J33" s="219"/>
      <c r="K33" s="220"/>
      <c r="L33" s="221"/>
      <c r="M33" s="221"/>
    </row>
    <row r="34" spans="2:13" s="60" customFormat="1" ht="18.75">
      <c r="B34" s="61">
        <v>4</v>
      </c>
      <c r="C34" s="62"/>
      <c r="D34" s="63"/>
      <c r="E34" s="64"/>
      <c r="F34"/>
      <c r="G34" s="219"/>
      <c r="H34" s="236"/>
      <c r="I34" s="221"/>
      <c r="J34" s="219"/>
      <c r="K34" s="220"/>
      <c r="L34" s="221"/>
      <c r="M34" s="221"/>
    </row>
    <row r="35" spans="2:13" s="60" customFormat="1" ht="18.75">
      <c r="B35" s="61">
        <v>5</v>
      </c>
      <c r="C35" s="62"/>
      <c r="D35" s="63"/>
      <c r="E35" s="64"/>
      <c r="F35"/>
      <c r="G35" s="219"/>
      <c r="H35" s="236"/>
      <c r="I35" s="221"/>
      <c r="J35" s="219"/>
      <c r="K35" s="220"/>
      <c r="L35" s="221"/>
      <c r="M35" s="221"/>
    </row>
    <row r="36" spans="2:13" s="60" customFormat="1" ht="18.75">
      <c r="B36" s="61">
        <v>6</v>
      </c>
      <c r="C36" s="62"/>
      <c r="D36" s="63"/>
      <c r="E36" s="64"/>
      <c r="F36"/>
      <c r="G36" s="219"/>
      <c r="H36" s="236"/>
      <c r="I36" s="221"/>
      <c r="J36" s="219"/>
      <c r="K36" s="220"/>
      <c r="L36" s="221"/>
      <c r="M36" s="221"/>
    </row>
    <row r="37" spans="2:13" s="60" customFormat="1" ht="18.75">
      <c r="B37" s="61">
        <v>7</v>
      </c>
      <c r="C37" s="62"/>
      <c r="D37" s="63"/>
      <c r="E37" s="64"/>
      <c r="F37"/>
      <c r="G37" s="219"/>
      <c r="H37" s="236"/>
      <c r="I37" s="221"/>
      <c r="J37" s="219"/>
      <c r="K37" s="220"/>
      <c r="L37" s="221"/>
      <c r="M37" s="221"/>
    </row>
    <row r="38" spans="2:13" s="60" customFormat="1" ht="18.75">
      <c r="B38" s="61">
        <v>8</v>
      </c>
      <c r="C38" s="62"/>
      <c r="D38" s="63"/>
      <c r="E38" s="64"/>
      <c r="F38"/>
      <c r="G38" s="219"/>
      <c r="H38" s="236"/>
      <c r="I38" s="221"/>
      <c r="J38" s="219"/>
      <c r="K38" s="220"/>
      <c r="L38" s="221"/>
      <c r="M38" s="221"/>
    </row>
    <row r="39" spans="2:13" s="60" customFormat="1" ht="18.75">
      <c r="B39" s="61">
        <v>9</v>
      </c>
      <c r="C39" s="62"/>
      <c r="D39" s="63"/>
      <c r="E39" s="64"/>
      <c r="F39"/>
      <c r="G39" s="219"/>
      <c r="H39" s="236"/>
      <c r="I39" s="221"/>
      <c r="J39" s="219"/>
      <c r="K39" s="220"/>
      <c r="L39" s="221"/>
      <c r="M39" s="221"/>
    </row>
    <row r="40" spans="2:13" s="60" customFormat="1" ht="18.75">
      <c r="B40" s="61">
        <v>10</v>
      </c>
      <c r="C40" s="62"/>
      <c r="D40" s="63"/>
      <c r="E40" s="64"/>
      <c r="F40"/>
      <c r="G40" s="219"/>
      <c r="H40" s="236"/>
      <c r="I40" s="221"/>
      <c r="J40" s="219"/>
      <c r="K40" s="220"/>
      <c r="L40" s="221"/>
      <c r="M40" s="221"/>
    </row>
    <row r="41" spans="2:13" s="60" customFormat="1" ht="18.75">
      <c r="B41" s="61">
        <v>11</v>
      </c>
      <c r="C41" s="62"/>
      <c r="D41" s="63"/>
      <c r="E41" s="64"/>
      <c r="F41"/>
      <c r="G41" s="219"/>
      <c r="H41" s="236"/>
      <c r="I41" s="221"/>
      <c r="J41" s="219"/>
      <c r="K41" s="220"/>
      <c r="L41" s="221"/>
      <c r="M41" s="221"/>
    </row>
    <row r="42" spans="2:13" s="60" customFormat="1" ht="18.75">
      <c r="B42" s="61">
        <v>12</v>
      </c>
      <c r="C42" s="62"/>
      <c r="D42" s="63"/>
      <c r="E42" s="64"/>
      <c r="F42"/>
      <c r="G42" s="219"/>
      <c r="H42" s="236"/>
      <c r="I42" s="221"/>
      <c r="J42" s="219"/>
      <c r="K42" s="220"/>
      <c r="L42" s="221"/>
      <c r="M42" s="221"/>
    </row>
    <row r="43" spans="2:13" s="60" customFormat="1" ht="18.75">
      <c r="B43" s="61">
        <v>13</v>
      </c>
      <c r="C43" s="62"/>
      <c r="D43" s="63"/>
      <c r="E43" s="64"/>
      <c r="F43"/>
      <c r="G43" s="219"/>
      <c r="H43" s="236"/>
      <c r="I43" s="221"/>
      <c r="J43" s="219"/>
      <c r="K43" s="220"/>
      <c r="L43" s="221"/>
      <c r="M43" s="221"/>
    </row>
    <row r="44" spans="2:13" s="60" customFormat="1" ht="18.75">
      <c r="B44" s="61">
        <v>14</v>
      </c>
      <c r="C44" s="62"/>
      <c r="D44" s="63"/>
      <c r="E44" s="64"/>
      <c r="F44"/>
      <c r="G44" s="219"/>
      <c r="H44" s="236"/>
      <c r="I44" s="221"/>
      <c r="J44" s="219"/>
      <c r="K44" s="220"/>
      <c r="L44" s="221"/>
      <c r="M44" s="221"/>
    </row>
    <row r="45" spans="2:13" s="60" customFormat="1" ht="18.75">
      <c r="B45" s="61">
        <v>15</v>
      </c>
      <c r="C45" s="62"/>
      <c r="D45" s="63"/>
      <c r="E45" s="64"/>
      <c r="F45"/>
      <c r="G45" s="219"/>
      <c r="H45" s="236"/>
      <c r="I45" s="221"/>
      <c r="J45" s="219"/>
      <c r="K45" s="220"/>
      <c r="L45" s="221"/>
      <c r="M45" s="221"/>
    </row>
    <row r="46" spans="2:13" ht="18.75">
      <c r="B46" s="61"/>
      <c r="C46" s="53"/>
      <c r="D46" s="53"/>
      <c r="E46" s="53"/>
      <c r="F46" s="54"/>
      <c r="G46" s="237"/>
      <c r="H46" s="237"/>
      <c r="I46" s="237"/>
      <c r="J46" s="237"/>
      <c r="K46" s="237"/>
      <c r="L46" s="237"/>
      <c r="M46" s="239"/>
    </row>
    <row r="47" spans="2:13" ht="18.75">
      <c r="B47" s="61"/>
      <c r="C47" s="53"/>
      <c r="D47" s="53"/>
      <c r="E47" s="53"/>
      <c r="F47" s="54"/>
      <c r="G47" s="54"/>
      <c r="H47" s="54"/>
      <c r="I47" s="54"/>
      <c r="J47" s="54"/>
      <c r="K47" s="54"/>
      <c r="L47" s="54"/>
    </row>
    <row r="48" spans="2:13" ht="18.75">
      <c r="B48" s="61"/>
    </row>
    <row r="49" spans="2:2">
      <c r="B49" s="53"/>
    </row>
    <row r="50" spans="2:2">
      <c r="B50" s="53"/>
    </row>
  </sheetData>
  <sheetProtection sheet="1" objects="1" scenarios="1" selectLockedCells="1"/>
  <mergeCells count="3">
    <mergeCell ref="C5:F5"/>
    <mergeCell ref="D8:D9"/>
    <mergeCell ref="E8:E9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theme="8" tint="0.59999389629810485"/>
    <pageSetUpPr fitToPage="1"/>
  </sheetPr>
  <dimension ref="A1:V72"/>
  <sheetViews>
    <sheetView showGridLines="0" showZeros="0" defaultGridColor="0" colorId="23" workbookViewId="0">
      <selection activeCell="B5" sqref="B5"/>
    </sheetView>
  </sheetViews>
  <sheetFormatPr defaultColWidth="11" defaultRowHeight="15.75"/>
  <cols>
    <col min="1" max="1" width="5.875" customWidth="1"/>
    <col min="2" max="3" width="22.875" customWidth="1"/>
    <col min="4" max="4" width="20.125" customWidth="1"/>
    <col min="5" max="5" width="21" customWidth="1"/>
    <col min="6" max="6" width="8.5" style="4" customWidth="1"/>
    <col min="7" max="7" width="9.5" customWidth="1"/>
    <col min="8" max="8" width="19.875" customWidth="1"/>
    <col min="9" max="9" width="22.875" customWidth="1"/>
    <col min="10" max="10" width="6.375" bestFit="1" customWidth="1"/>
    <col min="11" max="12" width="7.125" style="303" customWidth="1"/>
    <col min="13" max="13" width="10.625" style="303" customWidth="1"/>
    <col min="14" max="14" width="5.625" style="303" customWidth="1"/>
    <col min="15" max="15" width="33.875" customWidth="1"/>
    <col min="16" max="16" width="12.625" style="8" customWidth="1"/>
    <col min="17" max="18" width="7.5" style="309" customWidth="1"/>
    <col min="19" max="20" width="7.125" style="320" customWidth="1"/>
    <col min="21" max="21" width="7.5" style="309" customWidth="1"/>
    <col min="22" max="22" width="8.625" style="309" customWidth="1"/>
    <col min="23" max="25" width="11" customWidth="1"/>
  </cols>
  <sheetData>
    <row r="1" spans="1:22" ht="60.95" customHeight="1">
      <c r="B1" s="39" t="str">
        <f>Meet_Name</f>
        <v>Marian Classic 2019</v>
      </c>
      <c r="C1" s="39"/>
      <c r="D1" s="118" t="s">
        <v>174</v>
      </c>
      <c r="E1" s="118"/>
      <c r="F1" s="120"/>
      <c r="G1" s="119"/>
      <c r="H1" s="119"/>
      <c r="K1" s="304"/>
      <c r="L1" s="304"/>
      <c r="M1" s="304"/>
      <c r="N1" s="304"/>
      <c r="P1" s="352"/>
      <c r="Q1" s="305"/>
      <c r="R1" s="305"/>
      <c r="S1" s="316"/>
      <c r="T1" s="316"/>
      <c r="U1" s="305"/>
      <c r="V1" s="305"/>
    </row>
    <row r="2" spans="1:22" ht="24" customHeight="1">
      <c r="A2" s="30"/>
      <c r="B2" s="203" t="str">
        <f>Meet_Dates</f>
        <v>Feb. 8-10, 2019</v>
      </c>
      <c r="C2" s="161" t="s">
        <v>98</v>
      </c>
      <c r="D2" s="159" t="str">
        <f>This_Clubs_FullName</f>
        <v/>
      </c>
      <c r="E2" s="157"/>
      <c r="F2" s="158"/>
      <c r="G2" s="117"/>
      <c r="H2" s="117"/>
      <c r="K2" s="304"/>
      <c r="L2" s="304"/>
      <c r="M2" s="304"/>
      <c r="N2" s="304"/>
      <c r="P2" s="352"/>
      <c r="Q2" s="305"/>
      <c r="R2" s="305"/>
      <c r="S2" s="316"/>
      <c r="T2" s="316"/>
      <c r="U2" s="305"/>
      <c r="V2" s="305"/>
    </row>
    <row r="3" spans="1:22" ht="48" customHeight="1">
      <c r="A3" s="4"/>
      <c r="K3" s="425" t="s">
        <v>253</v>
      </c>
      <c r="L3" s="425"/>
      <c r="M3" s="305"/>
      <c r="N3" s="306"/>
      <c r="P3" s="352"/>
      <c r="Q3" s="305"/>
      <c r="R3" s="305"/>
      <c r="S3" s="316"/>
      <c r="T3" s="316"/>
      <c r="U3" s="305"/>
      <c r="V3" s="305"/>
    </row>
    <row r="4" spans="1:22" ht="36" customHeight="1" thickBot="1">
      <c r="A4" s="4"/>
      <c r="B4" s="10" t="s">
        <v>66</v>
      </c>
      <c r="C4" s="10" t="s">
        <v>67</v>
      </c>
      <c r="D4" s="10" t="s">
        <v>68</v>
      </c>
      <c r="E4" s="10" t="s">
        <v>54</v>
      </c>
      <c r="F4" s="69" t="s">
        <v>70</v>
      </c>
      <c r="G4" s="69" t="s">
        <v>210</v>
      </c>
      <c r="H4" s="10" t="s">
        <v>69</v>
      </c>
      <c r="I4" s="10" t="s">
        <v>69</v>
      </c>
      <c r="J4" s="69" t="str">
        <f>"Age in"&amp;CHAR(13)&amp;Year_of_Meet</f>
        <v>Age in_x000D_2019</v>
      </c>
      <c r="K4" s="308" t="s">
        <v>268</v>
      </c>
      <c r="L4" s="308" t="s">
        <v>269</v>
      </c>
      <c r="M4" s="307" t="s">
        <v>270</v>
      </c>
      <c r="N4" s="306" t="s">
        <v>271</v>
      </c>
      <c r="O4" s="10" t="s">
        <v>6</v>
      </c>
      <c r="P4" s="321" t="s">
        <v>284</v>
      </c>
      <c r="Q4" s="321" t="s">
        <v>264</v>
      </c>
      <c r="R4" s="321" t="s">
        <v>210</v>
      </c>
      <c r="S4" s="321" t="s">
        <v>265</v>
      </c>
      <c r="T4" s="321" t="s">
        <v>274</v>
      </c>
      <c r="U4" s="321" t="s">
        <v>266</v>
      </c>
      <c r="V4" s="308" t="s">
        <v>267</v>
      </c>
    </row>
    <row r="5" spans="1:22" s="1" customFormat="1" ht="19.5" thickTop="1">
      <c r="A5" s="310">
        <v>1</v>
      </c>
      <c r="B5" s="123"/>
      <c r="C5" s="124"/>
      <c r="D5" s="41" t="str">
        <f t="shared" ref="D5:D36" si="0">IF(ISBLANK(C5),"",This_Clubs_Name)</f>
        <v/>
      </c>
      <c r="E5" s="41" t="str">
        <f>IF(ISBLANK(C5),"",Summary!$G$13)</f>
        <v/>
      </c>
      <c r="F5" s="121"/>
      <c r="G5" s="169"/>
      <c r="H5" s="355" t="str">
        <f t="shared" ref="H5:H36" si="1">T(I5)</f>
        <v/>
      </c>
      <c r="I5" s="40"/>
      <c r="J5" s="311">
        <f t="shared" ref="J5:J36" si="2">IF(F5=0,0,Year_of_Meet-F5)</f>
        <v>0</v>
      </c>
      <c r="K5" s="312">
        <f t="shared" ref="K5:K36" si="3">IF(ISBLANK(I5),0,MATCH(I5,MAG_Categories,0))</f>
        <v>0</v>
      </c>
      <c r="L5" s="312" t="str">
        <f t="shared" ref="L5:L36" si="4">IF(Q5=0,"",MATCH(Q5,MAG_Age_Range,0))</f>
        <v/>
      </c>
      <c r="M5" s="112">
        <f t="shared" ref="M5:M36" si="5">IF(K5=0,0,INDEX(MAG_Fee_Codes,K5))</f>
        <v>0</v>
      </c>
      <c r="N5" s="313" t="s">
        <v>8</v>
      </c>
      <c r="O5" s="67"/>
      <c r="P5" s="353">
        <f t="shared" ref="P5:P36" si="6">(F5)+ (R5/100)</f>
        <v>0</v>
      </c>
      <c r="Q5" s="312">
        <f t="shared" ref="Q5:Q36" si="7">IF(F5=0,0,Year_of_Meet-F5)</f>
        <v>0</v>
      </c>
      <c r="R5" s="312">
        <f t="shared" ref="R5:R36" si="8">IF(G5="",0,MATCH(G5,List_of_Months,0))</f>
        <v>0</v>
      </c>
      <c r="S5" s="318" t="str">
        <f t="shared" ref="S5:S36" si="9">IF(Q5&lt;10,"0","")&amp;Q5</f>
        <v>00</v>
      </c>
      <c r="T5" s="318">
        <f t="shared" ref="T5:T36" si="10">12-R5</f>
        <v>12</v>
      </c>
      <c r="U5" s="312" t="str">
        <f t="shared" ref="U5:U36" si="11">IF(12-T5&lt;10,"0","")&amp;(12-T5)</f>
        <v>00</v>
      </c>
      <c r="V5" s="317">
        <f t="shared" ref="V5:V36" si="12">Q5+(R5/100)</f>
        <v>0</v>
      </c>
    </row>
    <row r="6" spans="1:22" s="1" customFormat="1" ht="18.75">
      <c r="A6" s="310">
        <v>2</v>
      </c>
      <c r="B6" s="125"/>
      <c r="C6" s="126"/>
      <c r="D6" s="42" t="str">
        <f t="shared" si="0"/>
        <v/>
      </c>
      <c r="E6" s="42" t="str">
        <f>IF(ISBLANK(C6),"",Summary!$G$13)</f>
        <v/>
      </c>
      <c r="F6" s="75"/>
      <c r="G6" s="170"/>
      <c r="H6" s="356" t="str">
        <f t="shared" si="1"/>
        <v/>
      </c>
      <c r="I6" s="40"/>
      <c r="J6" s="311">
        <f t="shared" si="2"/>
        <v>0</v>
      </c>
      <c r="K6" s="312">
        <f t="shared" si="3"/>
        <v>0</v>
      </c>
      <c r="L6" s="312" t="str">
        <f t="shared" si="4"/>
        <v/>
      </c>
      <c r="M6" s="112">
        <f t="shared" si="5"/>
        <v>0</v>
      </c>
      <c r="N6" s="313" t="s">
        <v>8</v>
      </c>
      <c r="O6" s="67"/>
      <c r="P6" s="353">
        <f t="shared" si="6"/>
        <v>0</v>
      </c>
      <c r="Q6" s="312">
        <f t="shared" si="7"/>
        <v>0</v>
      </c>
      <c r="R6" s="312">
        <f t="shared" si="8"/>
        <v>0</v>
      </c>
      <c r="S6" s="318" t="str">
        <f t="shared" si="9"/>
        <v>00</v>
      </c>
      <c r="T6" s="318">
        <f t="shared" si="10"/>
        <v>12</v>
      </c>
      <c r="U6" s="312" t="str">
        <f t="shared" si="11"/>
        <v>00</v>
      </c>
      <c r="V6" s="317">
        <f t="shared" si="12"/>
        <v>0</v>
      </c>
    </row>
    <row r="7" spans="1:22" s="1" customFormat="1" ht="18" customHeight="1">
      <c r="A7" s="310">
        <v>3</v>
      </c>
      <c r="B7" s="125"/>
      <c r="C7" s="126"/>
      <c r="D7" s="42" t="str">
        <f t="shared" si="0"/>
        <v/>
      </c>
      <c r="E7" s="42" t="str">
        <f>IF(ISBLANK(C7),"",Summary!$G$13)</f>
        <v/>
      </c>
      <c r="F7" s="75"/>
      <c r="G7" s="170"/>
      <c r="H7" s="356" t="str">
        <f t="shared" si="1"/>
        <v/>
      </c>
      <c r="I7" s="40"/>
      <c r="J7" s="311">
        <f t="shared" si="2"/>
        <v>0</v>
      </c>
      <c r="K7" s="312">
        <f t="shared" si="3"/>
        <v>0</v>
      </c>
      <c r="L7" s="312" t="str">
        <f t="shared" si="4"/>
        <v/>
      </c>
      <c r="M7" s="112">
        <f t="shared" si="5"/>
        <v>0</v>
      </c>
      <c r="N7" s="313" t="s">
        <v>8</v>
      </c>
      <c r="O7" s="67"/>
      <c r="P7" s="353">
        <f t="shared" si="6"/>
        <v>0</v>
      </c>
      <c r="Q7" s="312">
        <f t="shared" si="7"/>
        <v>0</v>
      </c>
      <c r="R7" s="312">
        <f t="shared" si="8"/>
        <v>0</v>
      </c>
      <c r="S7" s="318" t="str">
        <f t="shared" si="9"/>
        <v>00</v>
      </c>
      <c r="T7" s="318">
        <f t="shared" si="10"/>
        <v>12</v>
      </c>
      <c r="U7" s="312" t="str">
        <f t="shared" si="11"/>
        <v>00</v>
      </c>
      <c r="V7" s="317">
        <f t="shared" si="12"/>
        <v>0</v>
      </c>
    </row>
    <row r="8" spans="1:22" s="1" customFormat="1" ht="18" customHeight="1">
      <c r="A8" s="310">
        <v>4</v>
      </c>
      <c r="B8" s="125"/>
      <c r="C8" s="126"/>
      <c r="D8" s="42" t="str">
        <f t="shared" si="0"/>
        <v/>
      </c>
      <c r="E8" s="42" t="str">
        <f>IF(ISBLANK(C8),"",Summary!$G$13)</f>
        <v/>
      </c>
      <c r="F8" s="75"/>
      <c r="G8" s="170"/>
      <c r="H8" s="356" t="str">
        <f t="shared" si="1"/>
        <v/>
      </c>
      <c r="I8" s="40"/>
      <c r="J8" s="311">
        <f t="shared" si="2"/>
        <v>0</v>
      </c>
      <c r="K8" s="312">
        <f t="shared" si="3"/>
        <v>0</v>
      </c>
      <c r="L8" s="312" t="str">
        <f t="shared" si="4"/>
        <v/>
      </c>
      <c r="M8" s="112">
        <f t="shared" si="5"/>
        <v>0</v>
      </c>
      <c r="N8" s="313" t="s">
        <v>8</v>
      </c>
      <c r="O8" s="67"/>
      <c r="P8" s="353">
        <f t="shared" si="6"/>
        <v>0</v>
      </c>
      <c r="Q8" s="312">
        <f t="shared" si="7"/>
        <v>0</v>
      </c>
      <c r="R8" s="312">
        <f t="shared" si="8"/>
        <v>0</v>
      </c>
      <c r="S8" s="318" t="str">
        <f t="shared" si="9"/>
        <v>00</v>
      </c>
      <c r="T8" s="318">
        <f t="shared" si="10"/>
        <v>12</v>
      </c>
      <c r="U8" s="312" t="str">
        <f t="shared" si="11"/>
        <v>00</v>
      </c>
      <c r="V8" s="317">
        <f t="shared" si="12"/>
        <v>0</v>
      </c>
    </row>
    <row r="9" spans="1:22" s="1" customFormat="1" ht="18.75">
      <c r="A9" s="310">
        <v>5</v>
      </c>
      <c r="B9" s="125"/>
      <c r="C9" s="126"/>
      <c r="D9" s="42" t="str">
        <f t="shared" si="0"/>
        <v/>
      </c>
      <c r="E9" s="42" t="str">
        <f>IF(ISBLANK(C9),"",Summary!$G$13)</f>
        <v/>
      </c>
      <c r="F9" s="75"/>
      <c r="G9" s="170"/>
      <c r="H9" s="356" t="str">
        <f t="shared" si="1"/>
        <v/>
      </c>
      <c r="I9" s="40"/>
      <c r="J9" s="311">
        <f t="shared" si="2"/>
        <v>0</v>
      </c>
      <c r="K9" s="312">
        <f t="shared" si="3"/>
        <v>0</v>
      </c>
      <c r="L9" s="312" t="str">
        <f t="shared" si="4"/>
        <v/>
      </c>
      <c r="M9" s="112">
        <f t="shared" si="5"/>
        <v>0</v>
      </c>
      <c r="N9" s="313" t="s">
        <v>8</v>
      </c>
      <c r="O9" s="67"/>
      <c r="P9" s="353">
        <f t="shared" si="6"/>
        <v>0</v>
      </c>
      <c r="Q9" s="312">
        <f t="shared" si="7"/>
        <v>0</v>
      </c>
      <c r="R9" s="312">
        <f t="shared" si="8"/>
        <v>0</v>
      </c>
      <c r="S9" s="318" t="str">
        <f t="shared" si="9"/>
        <v>00</v>
      </c>
      <c r="T9" s="318">
        <f t="shared" si="10"/>
        <v>12</v>
      </c>
      <c r="U9" s="312" t="str">
        <f t="shared" si="11"/>
        <v>00</v>
      </c>
      <c r="V9" s="317">
        <f t="shared" si="12"/>
        <v>0</v>
      </c>
    </row>
    <row r="10" spans="1:22" s="1" customFormat="1" ht="18.75">
      <c r="A10" s="310">
        <v>6</v>
      </c>
      <c r="B10" s="125"/>
      <c r="C10" s="126"/>
      <c r="D10" s="42" t="str">
        <f t="shared" si="0"/>
        <v/>
      </c>
      <c r="E10" s="42" t="str">
        <f>IF(ISBLANK(C10),"",Summary!$G$13)</f>
        <v/>
      </c>
      <c r="F10" s="75"/>
      <c r="G10" s="170"/>
      <c r="H10" s="356" t="str">
        <f t="shared" si="1"/>
        <v/>
      </c>
      <c r="I10" s="40"/>
      <c r="J10" s="311">
        <f t="shared" si="2"/>
        <v>0</v>
      </c>
      <c r="K10" s="312">
        <f t="shared" si="3"/>
        <v>0</v>
      </c>
      <c r="L10" s="312" t="str">
        <f t="shared" si="4"/>
        <v/>
      </c>
      <c r="M10" s="112">
        <f t="shared" si="5"/>
        <v>0</v>
      </c>
      <c r="N10" s="313" t="s">
        <v>8</v>
      </c>
      <c r="O10" s="67"/>
      <c r="P10" s="353">
        <f t="shared" si="6"/>
        <v>0</v>
      </c>
      <c r="Q10" s="312">
        <f t="shared" si="7"/>
        <v>0</v>
      </c>
      <c r="R10" s="312">
        <f t="shared" si="8"/>
        <v>0</v>
      </c>
      <c r="S10" s="318" t="str">
        <f t="shared" si="9"/>
        <v>00</v>
      </c>
      <c r="T10" s="318">
        <f t="shared" si="10"/>
        <v>12</v>
      </c>
      <c r="U10" s="312" t="str">
        <f t="shared" si="11"/>
        <v>00</v>
      </c>
      <c r="V10" s="317">
        <f t="shared" si="12"/>
        <v>0</v>
      </c>
    </row>
    <row r="11" spans="1:22" s="1" customFormat="1" ht="18" customHeight="1">
      <c r="A11" s="310">
        <v>7</v>
      </c>
      <c r="B11" s="125"/>
      <c r="C11" s="126"/>
      <c r="D11" s="42" t="str">
        <f t="shared" si="0"/>
        <v/>
      </c>
      <c r="E11" s="42" t="str">
        <f>IF(ISBLANK(C11),"",Summary!$G$13)</f>
        <v/>
      </c>
      <c r="F11" s="75"/>
      <c r="G11" s="170"/>
      <c r="H11" s="356" t="str">
        <f t="shared" si="1"/>
        <v/>
      </c>
      <c r="I11" s="40"/>
      <c r="J11" s="311">
        <f t="shared" si="2"/>
        <v>0</v>
      </c>
      <c r="K11" s="312">
        <f t="shared" si="3"/>
        <v>0</v>
      </c>
      <c r="L11" s="312" t="str">
        <f t="shared" si="4"/>
        <v/>
      </c>
      <c r="M11" s="112">
        <f t="shared" si="5"/>
        <v>0</v>
      </c>
      <c r="N11" s="313" t="s">
        <v>8</v>
      </c>
      <c r="O11" s="67"/>
      <c r="P11" s="353">
        <f t="shared" si="6"/>
        <v>0</v>
      </c>
      <c r="Q11" s="312">
        <f t="shared" si="7"/>
        <v>0</v>
      </c>
      <c r="R11" s="312">
        <f t="shared" si="8"/>
        <v>0</v>
      </c>
      <c r="S11" s="318" t="str">
        <f t="shared" si="9"/>
        <v>00</v>
      </c>
      <c r="T11" s="318">
        <f t="shared" si="10"/>
        <v>12</v>
      </c>
      <c r="U11" s="312" t="str">
        <f t="shared" si="11"/>
        <v>00</v>
      </c>
      <c r="V11" s="317">
        <f t="shared" si="12"/>
        <v>0</v>
      </c>
    </row>
    <row r="12" spans="1:22" s="1" customFormat="1" ht="18.75">
      <c r="A12" s="310">
        <v>8</v>
      </c>
      <c r="B12" s="125"/>
      <c r="C12" s="126"/>
      <c r="D12" s="42" t="str">
        <f t="shared" si="0"/>
        <v/>
      </c>
      <c r="E12" s="42" t="str">
        <f>IF(ISBLANK(C12),"",Summary!$G$13)</f>
        <v/>
      </c>
      <c r="F12" s="75"/>
      <c r="G12" s="170"/>
      <c r="H12" s="356" t="str">
        <f t="shared" si="1"/>
        <v/>
      </c>
      <c r="I12" s="40"/>
      <c r="J12" s="311">
        <f t="shared" si="2"/>
        <v>0</v>
      </c>
      <c r="K12" s="312">
        <f t="shared" si="3"/>
        <v>0</v>
      </c>
      <c r="L12" s="312" t="str">
        <f t="shared" si="4"/>
        <v/>
      </c>
      <c r="M12" s="112">
        <f t="shared" si="5"/>
        <v>0</v>
      </c>
      <c r="N12" s="313" t="s">
        <v>8</v>
      </c>
      <c r="O12" s="67"/>
      <c r="P12" s="353">
        <f t="shared" si="6"/>
        <v>0</v>
      </c>
      <c r="Q12" s="312">
        <f t="shared" si="7"/>
        <v>0</v>
      </c>
      <c r="R12" s="312">
        <f t="shared" si="8"/>
        <v>0</v>
      </c>
      <c r="S12" s="318" t="str">
        <f t="shared" si="9"/>
        <v>00</v>
      </c>
      <c r="T12" s="318">
        <f t="shared" si="10"/>
        <v>12</v>
      </c>
      <c r="U12" s="312" t="str">
        <f t="shared" si="11"/>
        <v>00</v>
      </c>
      <c r="V12" s="317">
        <f t="shared" si="12"/>
        <v>0</v>
      </c>
    </row>
    <row r="13" spans="1:22" s="1" customFormat="1" ht="18.75">
      <c r="A13" s="310">
        <v>9</v>
      </c>
      <c r="B13" s="125"/>
      <c r="C13" s="126"/>
      <c r="D13" s="42" t="str">
        <f t="shared" si="0"/>
        <v/>
      </c>
      <c r="E13" s="42" t="str">
        <f>IF(ISBLANK(C13),"",Summary!$G$13)</f>
        <v/>
      </c>
      <c r="F13" s="75"/>
      <c r="G13" s="170"/>
      <c r="H13" s="356" t="str">
        <f t="shared" si="1"/>
        <v/>
      </c>
      <c r="I13" s="40"/>
      <c r="J13" s="311">
        <f t="shared" si="2"/>
        <v>0</v>
      </c>
      <c r="K13" s="312">
        <f t="shared" si="3"/>
        <v>0</v>
      </c>
      <c r="L13" s="312" t="str">
        <f t="shared" si="4"/>
        <v/>
      </c>
      <c r="M13" s="112">
        <f t="shared" si="5"/>
        <v>0</v>
      </c>
      <c r="N13" s="313" t="s">
        <v>8</v>
      </c>
      <c r="O13" s="67"/>
      <c r="P13" s="353">
        <f t="shared" si="6"/>
        <v>0</v>
      </c>
      <c r="Q13" s="312">
        <f t="shared" si="7"/>
        <v>0</v>
      </c>
      <c r="R13" s="312">
        <f t="shared" si="8"/>
        <v>0</v>
      </c>
      <c r="S13" s="318" t="str">
        <f t="shared" si="9"/>
        <v>00</v>
      </c>
      <c r="T13" s="318">
        <f t="shared" si="10"/>
        <v>12</v>
      </c>
      <c r="U13" s="312" t="str">
        <f t="shared" si="11"/>
        <v>00</v>
      </c>
      <c r="V13" s="317">
        <f t="shared" si="12"/>
        <v>0</v>
      </c>
    </row>
    <row r="14" spans="1:22" s="1" customFormat="1" ht="18.75">
      <c r="A14" s="310">
        <v>10</v>
      </c>
      <c r="B14" s="125"/>
      <c r="C14" s="126"/>
      <c r="D14" s="42" t="str">
        <f t="shared" si="0"/>
        <v/>
      </c>
      <c r="E14" s="42" t="str">
        <f>IF(ISBLANK(C14),"",Summary!$G$13)</f>
        <v/>
      </c>
      <c r="F14" s="75"/>
      <c r="G14" s="170"/>
      <c r="H14" s="356" t="str">
        <f t="shared" si="1"/>
        <v/>
      </c>
      <c r="I14" s="40"/>
      <c r="J14" s="311">
        <f t="shared" si="2"/>
        <v>0</v>
      </c>
      <c r="K14" s="312">
        <f t="shared" si="3"/>
        <v>0</v>
      </c>
      <c r="L14" s="312" t="str">
        <f t="shared" si="4"/>
        <v/>
      </c>
      <c r="M14" s="112">
        <f t="shared" si="5"/>
        <v>0</v>
      </c>
      <c r="N14" s="313" t="s">
        <v>8</v>
      </c>
      <c r="O14" s="67"/>
      <c r="P14" s="353">
        <f t="shared" si="6"/>
        <v>0</v>
      </c>
      <c r="Q14" s="312">
        <f t="shared" si="7"/>
        <v>0</v>
      </c>
      <c r="R14" s="312">
        <f t="shared" si="8"/>
        <v>0</v>
      </c>
      <c r="S14" s="318" t="str">
        <f t="shared" si="9"/>
        <v>00</v>
      </c>
      <c r="T14" s="318">
        <f t="shared" si="10"/>
        <v>12</v>
      </c>
      <c r="U14" s="312" t="str">
        <f t="shared" si="11"/>
        <v>00</v>
      </c>
      <c r="V14" s="317">
        <f t="shared" si="12"/>
        <v>0</v>
      </c>
    </row>
    <row r="15" spans="1:22" s="1" customFormat="1" ht="18.75">
      <c r="A15" s="310">
        <v>11</v>
      </c>
      <c r="B15" s="125"/>
      <c r="C15" s="126"/>
      <c r="D15" s="42" t="str">
        <f t="shared" si="0"/>
        <v/>
      </c>
      <c r="E15" s="42" t="str">
        <f>IF(ISBLANK(C15),"",Summary!$G$13)</f>
        <v/>
      </c>
      <c r="F15" s="75"/>
      <c r="G15" s="170"/>
      <c r="H15" s="356" t="str">
        <f t="shared" si="1"/>
        <v/>
      </c>
      <c r="I15" s="40"/>
      <c r="J15" s="311">
        <f t="shared" si="2"/>
        <v>0</v>
      </c>
      <c r="K15" s="312">
        <f t="shared" si="3"/>
        <v>0</v>
      </c>
      <c r="L15" s="312" t="str">
        <f t="shared" si="4"/>
        <v/>
      </c>
      <c r="M15" s="112">
        <f t="shared" si="5"/>
        <v>0</v>
      </c>
      <c r="N15" s="313" t="s">
        <v>8</v>
      </c>
      <c r="O15" s="67"/>
      <c r="P15" s="353">
        <f t="shared" si="6"/>
        <v>0</v>
      </c>
      <c r="Q15" s="312">
        <f t="shared" si="7"/>
        <v>0</v>
      </c>
      <c r="R15" s="312">
        <f t="shared" si="8"/>
        <v>0</v>
      </c>
      <c r="S15" s="318" t="str">
        <f t="shared" si="9"/>
        <v>00</v>
      </c>
      <c r="T15" s="318">
        <f t="shared" si="10"/>
        <v>12</v>
      </c>
      <c r="U15" s="312" t="str">
        <f t="shared" si="11"/>
        <v>00</v>
      </c>
      <c r="V15" s="317">
        <f t="shared" si="12"/>
        <v>0</v>
      </c>
    </row>
    <row r="16" spans="1:22" s="1" customFormat="1" ht="18.75">
      <c r="A16" s="310">
        <v>12</v>
      </c>
      <c r="B16" s="125"/>
      <c r="C16" s="126"/>
      <c r="D16" s="42" t="str">
        <f t="shared" si="0"/>
        <v/>
      </c>
      <c r="E16" s="42" t="str">
        <f>IF(ISBLANK(C16),"",Summary!$G$13)</f>
        <v/>
      </c>
      <c r="F16" s="75"/>
      <c r="G16" s="170"/>
      <c r="H16" s="356" t="str">
        <f t="shared" si="1"/>
        <v/>
      </c>
      <c r="I16" s="40"/>
      <c r="J16" s="311">
        <f t="shared" si="2"/>
        <v>0</v>
      </c>
      <c r="K16" s="312">
        <f t="shared" si="3"/>
        <v>0</v>
      </c>
      <c r="L16" s="312" t="str">
        <f t="shared" si="4"/>
        <v/>
      </c>
      <c r="M16" s="112">
        <f t="shared" si="5"/>
        <v>0</v>
      </c>
      <c r="N16" s="313" t="s">
        <v>8</v>
      </c>
      <c r="O16" s="67"/>
      <c r="P16" s="353">
        <f t="shared" si="6"/>
        <v>0</v>
      </c>
      <c r="Q16" s="312">
        <f t="shared" si="7"/>
        <v>0</v>
      </c>
      <c r="R16" s="312">
        <f t="shared" si="8"/>
        <v>0</v>
      </c>
      <c r="S16" s="318" t="str">
        <f t="shared" si="9"/>
        <v>00</v>
      </c>
      <c r="T16" s="318">
        <f t="shared" si="10"/>
        <v>12</v>
      </c>
      <c r="U16" s="312" t="str">
        <f t="shared" si="11"/>
        <v>00</v>
      </c>
      <c r="V16" s="317">
        <f t="shared" si="12"/>
        <v>0</v>
      </c>
    </row>
    <row r="17" spans="1:22" s="1" customFormat="1" ht="18.75">
      <c r="A17" s="310">
        <v>13</v>
      </c>
      <c r="B17" s="125"/>
      <c r="C17" s="126"/>
      <c r="D17" s="42" t="str">
        <f t="shared" si="0"/>
        <v/>
      </c>
      <c r="E17" s="42" t="str">
        <f>IF(ISBLANK(C17),"",Summary!$G$13)</f>
        <v/>
      </c>
      <c r="F17" s="75"/>
      <c r="G17" s="170"/>
      <c r="H17" s="356" t="str">
        <f t="shared" si="1"/>
        <v/>
      </c>
      <c r="I17" s="40"/>
      <c r="J17" s="311">
        <f t="shared" si="2"/>
        <v>0</v>
      </c>
      <c r="K17" s="312">
        <f t="shared" si="3"/>
        <v>0</v>
      </c>
      <c r="L17" s="312" t="str">
        <f t="shared" si="4"/>
        <v/>
      </c>
      <c r="M17" s="112">
        <f t="shared" si="5"/>
        <v>0</v>
      </c>
      <c r="N17" s="313" t="s">
        <v>8</v>
      </c>
      <c r="O17" s="67"/>
      <c r="P17" s="353">
        <f t="shared" si="6"/>
        <v>0</v>
      </c>
      <c r="Q17" s="312">
        <f t="shared" si="7"/>
        <v>0</v>
      </c>
      <c r="R17" s="312">
        <f t="shared" si="8"/>
        <v>0</v>
      </c>
      <c r="S17" s="318" t="str">
        <f t="shared" si="9"/>
        <v>00</v>
      </c>
      <c r="T17" s="318">
        <f t="shared" si="10"/>
        <v>12</v>
      </c>
      <c r="U17" s="312" t="str">
        <f t="shared" si="11"/>
        <v>00</v>
      </c>
      <c r="V17" s="317">
        <f t="shared" si="12"/>
        <v>0</v>
      </c>
    </row>
    <row r="18" spans="1:22" s="1" customFormat="1" ht="18.75">
      <c r="A18" s="310">
        <v>14</v>
      </c>
      <c r="B18" s="125"/>
      <c r="C18" s="126"/>
      <c r="D18" s="42" t="str">
        <f t="shared" si="0"/>
        <v/>
      </c>
      <c r="E18" s="42" t="str">
        <f>IF(ISBLANK(C18),"",Summary!$G$13)</f>
        <v/>
      </c>
      <c r="F18" s="75"/>
      <c r="G18" s="170"/>
      <c r="H18" s="356" t="str">
        <f t="shared" si="1"/>
        <v/>
      </c>
      <c r="I18" s="40"/>
      <c r="J18" s="311">
        <f t="shared" si="2"/>
        <v>0</v>
      </c>
      <c r="K18" s="312">
        <f t="shared" si="3"/>
        <v>0</v>
      </c>
      <c r="L18" s="312" t="str">
        <f t="shared" si="4"/>
        <v/>
      </c>
      <c r="M18" s="112">
        <f t="shared" si="5"/>
        <v>0</v>
      </c>
      <c r="N18" s="313" t="s">
        <v>8</v>
      </c>
      <c r="O18" s="67"/>
      <c r="P18" s="353">
        <f t="shared" si="6"/>
        <v>0</v>
      </c>
      <c r="Q18" s="312">
        <f t="shared" si="7"/>
        <v>0</v>
      </c>
      <c r="R18" s="312">
        <f t="shared" si="8"/>
        <v>0</v>
      </c>
      <c r="S18" s="318" t="str">
        <f t="shared" si="9"/>
        <v>00</v>
      </c>
      <c r="T18" s="318">
        <f t="shared" si="10"/>
        <v>12</v>
      </c>
      <c r="U18" s="312" t="str">
        <f t="shared" si="11"/>
        <v>00</v>
      </c>
      <c r="V18" s="317">
        <f t="shared" si="12"/>
        <v>0</v>
      </c>
    </row>
    <row r="19" spans="1:22" s="1" customFormat="1" ht="18.75">
      <c r="A19" s="310">
        <v>15</v>
      </c>
      <c r="B19" s="125"/>
      <c r="C19" s="126"/>
      <c r="D19" s="42" t="str">
        <f t="shared" si="0"/>
        <v/>
      </c>
      <c r="E19" s="42" t="str">
        <f>IF(ISBLANK(C19),"",Summary!$G$13)</f>
        <v/>
      </c>
      <c r="F19" s="75"/>
      <c r="G19" s="170"/>
      <c r="H19" s="356" t="str">
        <f t="shared" si="1"/>
        <v/>
      </c>
      <c r="I19" s="40"/>
      <c r="J19" s="311">
        <f t="shared" si="2"/>
        <v>0</v>
      </c>
      <c r="K19" s="312">
        <f t="shared" si="3"/>
        <v>0</v>
      </c>
      <c r="L19" s="312" t="str">
        <f t="shared" si="4"/>
        <v/>
      </c>
      <c r="M19" s="112">
        <f t="shared" si="5"/>
        <v>0</v>
      </c>
      <c r="N19" s="313" t="s">
        <v>8</v>
      </c>
      <c r="O19" s="67"/>
      <c r="P19" s="353">
        <f t="shared" si="6"/>
        <v>0</v>
      </c>
      <c r="Q19" s="312">
        <f t="shared" si="7"/>
        <v>0</v>
      </c>
      <c r="R19" s="312">
        <f t="shared" si="8"/>
        <v>0</v>
      </c>
      <c r="S19" s="318" t="str">
        <f t="shared" si="9"/>
        <v>00</v>
      </c>
      <c r="T19" s="318">
        <f t="shared" si="10"/>
        <v>12</v>
      </c>
      <c r="U19" s="312" t="str">
        <f t="shared" si="11"/>
        <v>00</v>
      </c>
      <c r="V19" s="317">
        <f t="shared" si="12"/>
        <v>0</v>
      </c>
    </row>
    <row r="20" spans="1:22" s="1" customFormat="1" ht="18.75">
      <c r="A20" s="310">
        <v>16</v>
      </c>
      <c r="B20" s="125"/>
      <c r="C20" s="126"/>
      <c r="D20" s="42" t="str">
        <f t="shared" si="0"/>
        <v/>
      </c>
      <c r="E20" s="42" t="str">
        <f>IF(ISBLANK(C20),"",Summary!$G$13)</f>
        <v/>
      </c>
      <c r="F20" s="75"/>
      <c r="G20" s="170"/>
      <c r="H20" s="356" t="str">
        <f t="shared" si="1"/>
        <v/>
      </c>
      <c r="I20" s="40"/>
      <c r="J20" s="311">
        <f t="shared" si="2"/>
        <v>0</v>
      </c>
      <c r="K20" s="312">
        <f t="shared" si="3"/>
        <v>0</v>
      </c>
      <c r="L20" s="312" t="str">
        <f t="shared" si="4"/>
        <v/>
      </c>
      <c r="M20" s="112">
        <f t="shared" si="5"/>
        <v>0</v>
      </c>
      <c r="N20" s="313" t="s">
        <v>8</v>
      </c>
      <c r="O20" s="67"/>
      <c r="P20" s="353">
        <f t="shared" si="6"/>
        <v>0</v>
      </c>
      <c r="Q20" s="312">
        <f t="shared" si="7"/>
        <v>0</v>
      </c>
      <c r="R20" s="312">
        <f t="shared" si="8"/>
        <v>0</v>
      </c>
      <c r="S20" s="318" t="str">
        <f t="shared" si="9"/>
        <v>00</v>
      </c>
      <c r="T20" s="318">
        <f t="shared" si="10"/>
        <v>12</v>
      </c>
      <c r="U20" s="312" t="str">
        <f t="shared" si="11"/>
        <v>00</v>
      </c>
      <c r="V20" s="317">
        <f t="shared" si="12"/>
        <v>0</v>
      </c>
    </row>
    <row r="21" spans="1:22" s="1" customFormat="1" ht="18.75">
      <c r="A21" s="310">
        <v>17</v>
      </c>
      <c r="B21" s="125"/>
      <c r="C21" s="126"/>
      <c r="D21" s="42" t="str">
        <f t="shared" si="0"/>
        <v/>
      </c>
      <c r="E21" s="42" t="str">
        <f>IF(ISBLANK(C21),"",Summary!$G$13)</f>
        <v/>
      </c>
      <c r="F21" s="75"/>
      <c r="G21" s="170"/>
      <c r="H21" s="356" t="str">
        <f t="shared" si="1"/>
        <v/>
      </c>
      <c r="I21" s="40"/>
      <c r="J21" s="311">
        <f t="shared" si="2"/>
        <v>0</v>
      </c>
      <c r="K21" s="312">
        <f t="shared" si="3"/>
        <v>0</v>
      </c>
      <c r="L21" s="312" t="str">
        <f t="shared" si="4"/>
        <v/>
      </c>
      <c r="M21" s="112">
        <f t="shared" si="5"/>
        <v>0</v>
      </c>
      <c r="N21" s="313" t="s">
        <v>8</v>
      </c>
      <c r="O21" s="67"/>
      <c r="P21" s="353">
        <f t="shared" si="6"/>
        <v>0</v>
      </c>
      <c r="Q21" s="312">
        <f t="shared" si="7"/>
        <v>0</v>
      </c>
      <c r="R21" s="312">
        <f t="shared" si="8"/>
        <v>0</v>
      </c>
      <c r="S21" s="318" t="str">
        <f t="shared" si="9"/>
        <v>00</v>
      </c>
      <c r="T21" s="318">
        <f t="shared" si="10"/>
        <v>12</v>
      </c>
      <c r="U21" s="312" t="str">
        <f t="shared" si="11"/>
        <v>00</v>
      </c>
      <c r="V21" s="317">
        <f t="shared" si="12"/>
        <v>0</v>
      </c>
    </row>
    <row r="22" spans="1:22" s="1" customFormat="1" ht="18.75">
      <c r="A22" s="310">
        <v>18</v>
      </c>
      <c r="B22" s="125"/>
      <c r="C22" s="126"/>
      <c r="D22" s="42" t="str">
        <f t="shared" si="0"/>
        <v/>
      </c>
      <c r="E22" s="42" t="str">
        <f>IF(ISBLANK(C22),"",Summary!$G$13)</f>
        <v/>
      </c>
      <c r="F22" s="75"/>
      <c r="G22" s="170"/>
      <c r="H22" s="356" t="str">
        <f t="shared" si="1"/>
        <v/>
      </c>
      <c r="I22" s="40"/>
      <c r="J22" s="311">
        <f t="shared" si="2"/>
        <v>0</v>
      </c>
      <c r="K22" s="312">
        <f t="shared" si="3"/>
        <v>0</v>
      </c>
      <c r="L22" s="312" t="str">
        <f t="shared" si="4"/>
        <v/>
      </c>
      <c r="M22" s="112">
        <f t="shared" si="5"/>
        <v>0</v>
      </c>
      <c r="N22" s="313" t="s">
        <v>8</v>
      </c>
      <c r="O22" s="67"/>
      <c r="P22" s="353">
        <f t="shared" si="6"/>
        <v>0</v>
      </c>
      <c r="Q22" s="312">
        <f t="shared" si="7"/>
        <v>0</v>
      </c>
      <c r="R22" s="312">
        <f t="shared" si="8"/>
        <v>0</v>
      </c>
      <c r="S22" s="318" t="str">
        <f t="shared" si="9"/>
        <v>00</v>
      </c>
      <c r="T22" s="318">
        <f t="shared" si="10"/>
        <v>12</v>
      </c>
      <c r="U22" s="312" t="str">
        <f t="shared" si="11"/>
        <v>00</v>
      </c>
      <c r="V22" s="317">
        <f t="shared" si="12"/>
        <v>0</v>
      </c>
    </row>
    <row r="23" spans="1:22" s="1" customFormat="1" ht="18.75">
      <c r="A23" s="310">
        <v>19</v>
      </c>
      <c r="B23" s="125"/>
      <c r="C23" s="126"/>
      <c r="D23" s="42" t="str">
        <f t="shared" si="0"/>
        <v/>
      </c>
      <c r="E23" s="42" t="str">
        <f>IF(ISBLANK(C23),"",Summary!$G$13)</f>
        <v/>
      </c>
      <c r="F23" s="75"/>
      <c r="G23" s="170"/>
      <c r="H23" s="356" t="str">
        <f t="shared" si="1"/>
        <v/>
      </c>
      <c r="I23" s="40"/>
      <c r="J23" s="311">
        <f t="shared" si="2"/>
        <v>0</v>
      </c>
      <c r="K23" s="312">
        <f t="shared" si="3"/>
        <v>0</v>
      </c>
      <c r="L23" s="312" t="str">
        <f t="shared" si="4"/>
        <v/>
      </c>
      <c r="M23" s="112">
        <f t="shared" si="5"/>
        <v>0</v>
      </c>
      <c r="N23" s="313" t="s">
        <v>8</v>
      </c>
      <c r="O23" s="67"/>
      <c r="P23" s="353">
        <f t="shared" si="6"/>
        <v>0</v>
      </c>
      <c r="Q23" s="312">
        <f t="shared" si="7"/>
        <v>0</v>
      </c>
      <c r="R23" s="312">
        <f t="shared" si="8"/>
        <v>0</v>
      </c>
      <c r="S23" s="318" t="str">
        <f t="shared" si="9"/>
        <v>00</v>
      </c>
      <c r="T23" s="318">
        <f t="shared" si="10"/>
        <v>12</v>
      </c>
      <c r="U23" s="312" t="str">
        <f t="shared" si="11"/>
        <v>00</v>
      </c>
      <c r="V23" s="317">
        <f t="shared" si="12"/>
        <v>0</v>
      </c>
    </row>
    <row r="24" spans="1:22" s="1" customFormat="1" ht="18.75">
      <c r="A24" s="310">
        <v>20</v>
      </c>
      <c r="B24" s="125"/>
      <c r="C24" s="126"/>
      <c r="D24" s="42" t="str">
        <f t="shared" si="0"/>
        <v/>
      </c>
      <c r="E24" s="42" t="str">
        <f>IF(ISBLANK(C24),"",Summary!$G$13)</f>
        <v/>
      </c>
      <c r="F24" s="75"/>
      <c r="G24" s="170"/>
      <c r="H24" s="356" t="str">
        <f t="shared" si="1"/>
        <v/>
      </c>
      <c r="I24" s="40"/>
      <c r="J24" s="311">
        <f t="shared" si="2"/>
        <v>0</v>
      </c>
      <c r="K24" s="312">
        <f t="shared" si="3"/>
        <v>0</v>
      </c>
      <c r="L24" s="312" t="str">
        <f t="shared" si="4"/>
        <v/>
      </c>
      <c r="M24" s="112">
        <f t="shared" si="5"/>
        <v>0</v>
      </c>
      <c r="N24" s="313" t="s">
        <v>8</v>
      </c>
      <c r="O24" s="67"/>
      <c r="P24" s="353">
        <f t="shared" si="6"/>
        <v>0</v>
      </c>
      <c r="Q24" s="312">
        <f t="shared" si="7"/>
        <v>0</v>
      </c>
      <c r="R24" s="312">
        <f t="shared" si="8"/>
        <v>0</v>
      </c>
      <c r="S24" s="318" t="str">
        <f t="shared" si="9"/>
        <v>00</v>
      </c>
      <c r="T24" s="318">
        <f t="shared" si="10"/>
        <v>12</v>
      </c>
      <c r="U24" s="312" t="str">
        <f t="shared" si="11"/>
        <v>00</v>
      </c>
      <c r="V24" s="317">
        <f t="shared" si="12"/>
        <v>0</v>
      </c>
    </row>
    <row r="25" spans="1:22" s="1" customFormat="1" ht="18.75">
      <c r="A25" s="310">
        <v>21</v>
      </c>
      <c r="B25" s="125"/>
      <c r="C25" s="127"/>
      <c r="D25" s="42" t="str">
        <f t="shared" si="0"/>
        <v/>
      </c>
      <c r="E25" s="42" t="str">
        <f>IF(ISBLANK(C25),"",Summary!$G$13)</f>
        <v/>
      </c>
      <c r="F25" s="75"/>
      <c r="G25" s="170"/>
      <c r="H25" s="356" t="str">
        <f t="shared" si="1"/>
        <v/>
      </c>
      <c r="I25" s="40"/>
      <c r="J25" s="311">
        <f t="shared" si="2"/>
        <v>0</v>
      </c>
      <c r="K25" s="312">
        <f t="shared" si="3"/>
        <v>0</v>
      </c>
      <c r="L25" s="312" t="str">
        <f t="shared" si="4"/>
        <v/>
      </c>
      <c r="M25" s="112">
        <f t="shared" si="5"/>
        <v>0</v>
      </c>
      <c r="N25" s="313" t="s">
        <v>8</v>
      </c>
      <c r="O25" s="67"/>
      <c r="P25" s="353">
        <f t="shared" si="6"/>
        <v>0</v>
      </c>
      <c r="Q25" s="312">
        <f t="shared" si="7"/>
        <v>0</v>
      </c>
      <c r="R25" s="312">
        <f t="shared" si="8"/>
        <v>0</v>
      </c>
      <c r="S25" s="318" t="str">
        <f t="shared" si="9"/>
        <v>00</v>
      </c>
      <c r="T25" s="318">
        <f t="shared" si="10"/>
        <v>12</v>
      </c>
      <c r="U25" s="312" t="str">
        <f t="shared" si="11"/>
        <v>00</v>
      </c>
      <c r="V25" s="317">
        <f t="shared" si="12"/>
        <v>0</v>
      </c>
    </row>
    <row r="26" spans="1:22" s="1" customFormat="1" ht="18.75">
      <c r="A26" s="310">
        <v>22</v>
      </c>
      <c r="B26" s="125"/>
      <c r="C26" s="127"/>
      <c r="D26" s="42" t="str">
        <f t="shared" si="0"/>
        <v/>
      </c>
      <c r="E26" s="42" t="str">
        <f>IF(ISBLANK(C26),"",Summary!$G$13)</f>
        <v/>
      </c>
      <c r="F26" s="75"/>
      <c r="G26" s="170"/>
      <c r="H26" s="356" t="str">
        <f t="shared" si="1"/>
        <v/>
      </c>
      <c r="I26" s="40"/>
      <c r="J26" s="311">
        <f t="shared" si="2"/>
        <v>0</v>
      </c>
      <c r="K26" s="312">
        <f t="shared" si="3"/>
        <v>0</v>
      </c>
      <c r="L26" s="312" t="str">
        <f t="shared" si="4"/>
        <v/>
      </c>
      <c r="M26" s="112">
        <f t="shared" si="5"/>
        <v>0</v>
      </c>
      <c r="N26" s="313" t="s">
        <v>8</v>
      </c>
      <c r="O26" s="67"/>
      <c r="P26" s="353">
        <f t="shared" si="6"/>
        <v>0</v>
      </c>
      <c r="Q26" s="312">
        <f t="shared" si="7"/>
        <v>0</v>
      </c>
      <c r="R26" s="312">
        <f t="shared" si="8"/>
        <v>0</v>
      </c>
      <c r="S26" s="318" t="str">
        <f t="shared" si="9"/>
        <v>00</v>
      </c>
      <c r="T26" s="318">
        <f t="shared" si="10"/>
        <v>12</v>
      </c>
      <c r="U26" s="312" t="str">
        <f t="shared" si="11"/>
        <v>00</v>
      </c>
      <c r="V26" s="317">
        <f t="shared" si="12"/>
        <v>0</v>
      </c>
    </row>
    <row r="27" spans="1:22" s="1" customFormat="1" ht="18.75">
      <c r="A27" s="310">
        <v>23</v>
      </c>
      <c r="B27" s="125"/>
      <c r="C27" s="127"/>
      <c r="D27" s="42" t="str">
        <f t="shared" si="0"/>
        <v/>
      </c>
      <c r="E27" s="42" t="str">
        <f>IF(ISBLANK(C27),"",Summary!$G$13)</f>
        <v/>
      </c>
      <c r="F27" s="75"/>
      <c r="G27" s="170"/>
      <c r="H27" s="356" t="str">
        <f t="shared" si="1"/>
        <v/>
      </c>
      <c r="I27" s="40"/>
      <c r="J27" s="311">
        <f t="shared" si="2"/>
        <v>0</v>
      </c>
      <c r="K27" s="312">
        <f t="shared" si="3"/>
        <v>0</v>
      </c>
      <c r="L27" s="312" t="str">
        <f t="shared" si="4"/>
        <v/>
      </c>
      <c r="M27" s="112">
        <f t="shared" si="5"/>
        <v>0</v>
      </c>
      <c r="N27" s="313" t="s">
        <v>8</v>
      </c>
      <c r="O27" s="67"/>
      <c r="P27" s="353">
        <f t="shared" si="6"/>
        <v>0</v>
      </c>
      <c r="Q27" s="312">
        <f t="shared" si="7"/>
        <v>0</v>
      </c>
      <c r="R27" s="312">
        <f t="shared" si="8"/>
        <v>0</v>
      </c>
      <c r="S27" s="318" t="str">
        <f t="shared" si="9"/>
        <v>00</v>
      </c>
      <c r="T27" s="318">
        <f t="shared" si="10"/>
        <v>12</v>
      </c>
      <c r="U27" s="312" t="str">
        <f t="shared" si="11"/>
        <v>00</v>
      </c>
      <c r="V27" s="317">
        <f t="shared" si="12"/>
        <v>0</v>
      </c>
    </row>
    <row r="28" spans="1:22" s="1" customFormat="1" ht="18.75">
      <c r="A28" s="310">
        <v>24</v>
      </c>
      <c r="B28" s="125"/>
      <c r="C28" s="127"/>
      <c r="D28" s="42" t="str">
        <f t="shared" si="0"/>
        <v/>
      </c>
      <c r="E28" s="42" t="str">
        <f>IF(ISBLANK(C28),"",Summary!$G$13)</f>
        <v/>
      </c>
      <c r="F28" s="75"/>
      <c r="G28" s="170"/>
      <c r="H28" s="356" t="str">
        <f t="shared" si="1"/>
        <v/>
      </c>
      <c r="I28" s="40"/>
      <c r="J28" s="311">
        <f t="shared" si="2"/>
        <v>0</v>
      </c>
      <c r="K28" s="312">
        <f t="shared" si="3"/>
        <v>0</v>
      </c>
      <c r="L28" s="312" t="str">
        <f t="shared" si="4"/>
        <v/>
      </c>
      <c r="M28" s="112">
        <f t="shared" si="5"/>
        <v>0</v>
      </c>
      <c r="N28" s="313" t="s">
        <v>8</v>
      </c>
      <c r="O28" s="67"/>
      <c r="P28" s="353">
        <f t="shared" si="6"/>
        <v>0</v>
      </c>
      <c r="Q28" s="312">
        <f t="shared" si="7"/>
        <v>0</v>
      </c>
      <c r="R28" s="312">
        <f t="shared" si="8"/>
        <v>0</v>
      </c>
      <c r="S28" s="318" t="str">
        <f t="shared" si="9"/>
        <v>00</v>
      </c>
      <c r="T28" s="318">
        <f t="shared" si="10"/>
        <v>12</v>
      </c>
      <c r="U28" s="312" t="str">
        <f t="shared" si="11"/>
        <v>00</v>
      </c>
      <c r="V28" s="317">
        <f t="shared" si="12"/>
        <v>0</v>
      </c>
    </row>
    <row r="29" spans="1:22" s="1" customFormat="1" ht="18.75">
      <c r="A29" s="310">
        <v>25</v>
      </c>
      <c r="B29" s="125"/>
      <c r="C29" s="127"/>
      <c r="D29" s="42" t="str">
        <f t="shared" si="0"/>
        <v/>
      </c>
      <c r="E29" s="42" t="str">
        <f>IF(ISBLANK(C29),"",Summary!$G$13)</f>
        <v/>
      </c>
      <c r="F29" s="75"/>
      <c r="G29" s="170"/>
      <c r="H29" s="356" t="str">
        <f t="shared" si="1"/>
        <v/>
      </c>
      <c r="I29" s="40"/>
      <c r="J29" s="311">
        <f t="shared" si="2"/>
        <v>0</v>
      </c>
      <c r="K29" s="312">
        <f t="shared" si="3"/>
        <v>0</v>
      </c>
      <c r="L29" s="312" t="str">
        <f t="shared" si="4"/>
        <v/>
      </c>
      <c r="M29" s="112">
        <f t="shared" si="5"/>
        <v>0</v>
      </c>
      <c r="N29" s="313" t="s">
        <v>8</v>
      </c>
      <c r="O29" s="67"/>
      <c r="P29" s="353">
        <f t="shared" si="6"/>
        <v>0</v>
      </c>
      <c r="Q29" s="312">
        <f t="shared" si="7"/>
        <v>0</v>
      </c>
      <c r="R29" s="312">
        <f t="shared" si="8"/>
        <v>0</v>
      </c>
      <c r="S29" s="318" t="str">
        <f t="shared" si="9"/>
        <v>00</v>
      </c>
      <c r="T29" s="318">
        <f t="shared" si="10"/>
        <v>12</v>
      </c>
      <c r="U29" s="312" t="str">
        <f t="shared" si="11"/>
        <v>00</v>
      </c>
      <c r="V29" s="317">
        <f t="shared" si="12"/>
        <v>0</v>
      </c>
    </row>
    <row r="30" spans="1:22" s="1" customFormat="1" ht="18.75">
      <c r="A30" s="310">
        <v>26</v>
      </c>
      <c r="B30" s="125"/>
      <c r="C30" s="127"/>
      <c r="D30" s="42" t="str">
        <f t="shared" si="0"/>
        <v/>
      </c>
      <c r="E30" s="42" t="str">
        <f>IF(ISBLANK(C30),"",Summary!$G$13)</f>
        <v/>
      </c>
      <c r="F30" s="75"/>
      <c r="G30" s="170"/>
      <c r="H30" s="356" t="str">
        <f t="shared" si="1"/>
        <v/>
      </c>
      <c r="I30" s="40"/>
      <c r="J30" s="311">
        <f t="shared" si="2"/>
        <v>0</v>
      </c>
      <c r="K30" s="312">
        <f t="shared" si="3"/>
        <v>0</v>
      </c>
      <c r="L30" s="312" t="str">
        <f t="shared" si="4"/>
        <v/>
      </c>
      <c r="M30" s="112">
        <f t="shared" si="5"/>
        <v>0</v>
      </c>
      <c r="N30" s="313" t="s">
        <v>8</v>
      </c>
      <c r="O30" s="67"/>
      <c r="P30" s="353">
        <f t="shared" si="6"/>
        <v>0</v>
      </c>
      <c r="Q30" s="312">
        <f t="shared" si="7"/>
        <v>0</v>
      </c>
      <c r="R30" s="312">
        <f t="shared" si="8"/>
        <v>0</v>
      </c>
      <c r="S30" s="318" t="str">
        <f t="shared" si="9"/>
        <v>00</v>
      </c>
      <c r="T30" s="318">
        <f t="shared" si="10"/>
        <v>12</v>
      </c>
      <c r="U30" s="312" t="str">
        <f t="shared" si="11"/>
        <v>00</v>
      </c>
      <c r="V30" s="317">
        <f t="shared" si="12"/>
        <v>0</v>
      </c>
    </row>
    <row r="31" spans="1:22" s="1" customFormat="1" ht="18.75">
      <c r="A31" s="310">
        <v>27</v>
      </c>
      <c r="B31" s="125"/>
      <c r="C31" s="127"/>
      <c r="D31" s="42" t="str">
        <f t="shared" si="0"/>
        <v/>
      </c>
      <c r="E31" s="42" t="str">
        <f>IF(ISBLANK(C31),"",Summary!$G$13)</f>
        <v/>
      </c>
      <c r="F31" s="75"/>
      <c r="G31" s="170"/>
      <c r="H31" s="356" t="str">
        <f t="shared" si="1"/>
        <v/>
      </c>
      <c r="I31" s="40"/>
      <c r="J31" s="311">
        <f t="shared" si="2"/>
        <v>0</v>
      </c>
      <c r="K31" s="312">
        <f t="shared" si="3"/>
        <v>0</v>
      </c>
      <c r="L31" s="312" t="str">
        <f t="shared" si="4"/>
        <v/>
      </c>
      <c r="M31" s="112">
        <f t="shared" si="5"/>
        <v>0</v>
      </c>
      <c r="N31" s="313" t="s">
        <v>8</v>
      </c>
      <c r="O31" s="67"/>
      <c r="P31" s="353">
        <f t="shared" si="6"/>
        <v>0</v>
      </c>
      <c r="Q31" s="312">
        <f t="shared" si="7"/>
        <v>0</v>
      </c>
      <c r="R31" s="312">
        <f t="shared" si="8"/>
        <v>0</v>
      </c>
      <c r="S31" s="318" t="str">
        <f t="shared" si="9"/>
        <v>00</v>
      </c>
      <c r="T31" s="318">
        <f t="shared" si="10"/>
        <v>12</v>
      </c>
      <c r="U31" s="312" t="str">
        <f t="shared" si="11"/>
        <v>00</v>
      </c>
      <c r="V31" s="317">
        <f t="shared" si="12"/>
        <v>0</v>
      </c>
    </row>
    <row r="32" spans="1:22" s="1" customFormat="1" ht="18.75">
      <c r="A32" s="310">
        <v>28</v>
      </c>
      <c r="B32" s="125"/>
      <c r="C32" s="127"/>
      <c r="D32" s="42" t="str">
        <f t="shared" si="0"/>
        <v/>
      </c>
      <c r="E32" s="42" t="str">
        <f>IF(ISBLANK(C32),"",Summary!$G$13)</f>
        <v/>
      </c>
      <c r="F32" s="75"/>
      <c r="G32" s="170"/>
      <c r="H32" s="356" t="str">
        <f t="shared" si="1"/>
        <v/>
      </c>
      <c r="I32" s="40"/>
      <c r="J32" s="311">
        <f t="shared" si="2"/>
        <v>0</v>
      </c>
      <c r="K32" s="312">
        <f t="shared" si="3"/>
        <v>0</v>
      </c>
      <c r="L32" s="312" t="str">
        <f t="shared" si="4"/>
        <v/>
      </c>
      <c r="M32" s="112">
        <f t="shared" si="5"/>
        <v>0</v>
      </c>
      <c r="N32" s="313" t="s">
        <v>8</v>
      </c>
      <c r="O32" s="67"/>
      <c r="P32" s="353">
        <f t="shared" si="6"/>
        <v>0</v>
      </c>
      <c r="Q32" s="312">
        <f t="shared" si="7"/>
        <v>0</v>
      </c>
      <c r="R32" s="312">
        <f t="shared" si="8"/>
        <v>0</v>
      </c>
      <c r="S32" s="318" t="str">
        <f t="shared" si="9"/>
        <v>00</v>
      </c>
      <c r="T32" s="318">
        <f t="shared" si="10"/>
        <v>12</v>
      </c>
      <c r="U32" s="312" t="str">
        <f t="shared" si="11"/>
        <v>00</v>
      </c>
      <c r="V32" s="317">
        <f t="shared" si="12"/>
        <v>0</v>
      </c>
    </row>
    <row r="33" spans="1:22" s="1" customFormat="1" ht="18.75">
      <c r="A33" s="310">
        <v>29</v>
      </c>
      <c r="B33" s="125"/>
      <c r="C33" s="126"/>
      <c r="D33" s="42" t="str">
        <f t="shared" si="0"/>
        <v/>
      </c>
      <c r="E33" s="42" t="str">
        <f>IF(ISBLANK(C33),"",Summary!$G$13)</f>
        <v/>
      </c>
      <c r="F33" s="75"/>
      <c r="G33" s="170"/>
      <c r="H33" s="356" t="str">
        <f t="shared" si="1"/>
        <v/>
      </c>
      <c r="I33" s="40"/>
      <c r="J33" s="311">
        <f t="shared" si="2"/>
        <v>0</v>
      </c>
      <c r="K33" s="312">
        <f t="shared" si="3"/>
        <v>0</v>
      </c>
      <c r="L33" s="312" t="str">
        <f t="shared" si="4"/>
        <v/>
      </c>
      <c r="M33" s="112">
        <f t="shared" si="5"/>
        <v>0</v>
      </c>
      <c r="N33" s="313" t="s">
        <v>8</v>
      </c>
      <c r="O33" s="67"/>
      <c r="P33" s="353">
        <f t="shared" si="6"/>
        <v>0</v>
      </c>
      <c r="Q33" s="312">
        <f t="shared" si="7"/>
        <v>0</v>
      </c>
      <c r="R33" s="312">
        <f t="shared" si="8"/>
        <v>0</v>
      </c>
      <c r="S33" s="318" t="str">
        <f t="shared" si="9"/>
        <v>00</v>
      </c>
      <c r="T33" s="318">
        <f t="shared" si="10"/>
        <v>12</v>
      </c>
      <c r="U33" s="312" t="str">
        <f t="shared" si="11"/>
        <v>00</v>
      </c>
      <c r="V33" s="317">
        <f t="shared" si="12"/>
        <v>0</v>
      </c>
    </row>
    <row r="34" spans="1:22" s="1" customFormat="1" ht="18.75">
      <c r="A34" s="310">
        <v>30</v>
      </c>
      <c r="B34" s="125"/>
      <c r="C34" s="126"/>
      <c r="D34" s="42" t="str">
        <f t="shared" si="0"/>
        <v/>
      </c>
      <c r="E34" s="42" t="str">
        <f>IF(ISBLANK(C34),"",Summary!$G$13)</f>
        <v/>
      </c>
      <c r="F34" s="75"/>
      <c r="G34" s="170"/>
      <c r="H34" s="356" t="str">
        <f t="shared" si="1"/>
        <v/>
      </c>
      <c r="I34" s="40"/>
      <c r="J34" s="311">
        <f t="shared" si="2"/>
        <v>0</v>
      </c>
      <c r="K34" s="312">
        <f t="shared" si="3"/>
        <v>0</v>
      </c>
      <c r="L34" s="312" t="str">
        <f t="shared" si="4"/>
        <v/>
      </c>
      <c r="M34" s="112">
        <f t="shared" si="5"/>
        <v>0</v>
      </c>
      <c r="N34" s="313" t="s">
        <v>8</v>
      </c>
      <c r="O34" s="67"/>
      <c r="P34" s="353">
        <f t="shared" si="6"/>
        <v>0</v>
      </c>
      <c r="Q34" s="312">
        <f t="shared" si="7"/>
        <v>0</v>
      </c>
      <c r="R34" s="312">
        <f t="shared" si="8"/>
        <v>0</v>
      </c>
      <c r="S34" s="318" t="str">
        <f t="shared" si="9"/>
        <v>00</v>
      </c>
      <c r="T34" s="318">
        <f t="shared" si="10"/>
        <v>12</v>
      </c>
      <c r="U34" s="312" t="str">
        <f t="shared" si="11"/>
        <v>00</v>
      </c>
      <c r="V34" s="317">
        <f t="shared" si="12"/>
        <v>0</v>
      </c>
    </row>
    <row r="35" spans="1:22" s="1" customFormat="1" ht="18.75">
      <c r="A35" s="310">
        <v>31</v>
      </c>
      <c r="B35" s="125"/>
      <c r="C35" s="126"/>
      <c r="D35" s="42" t="str">
        <f t="shared" si="0"/>
        <v/>
      </c>
      <c r="E35" s="42" t="str">
        <f>IF(ISBLANK(C35),"",Summary!$G$13)</f>
        <v/>
      </c>
      <c r="F35" s="75"/>
      <c r="G35" s="170"/>
      <c r="H35" s="356" t="str">
        <f t="shared" si="1"/>
        <v/>
      </c>
      <c r="I35" s="40"/>
      <c r="J35" s="311">
        <f t="shared" si="2"/>
        <v>0</v>
      </c>
      <c r="K35" s="312">
        <f t="shared" si="3"/>
        <v>0</v>
      </c>
      <c r="L35" s="312" t="str">
        <f t="shared" si="4"/>
        <v/>
      </c>
      <c r="M35" s="112">
        <f t="shared" si="5"/>
        <v>0</v>
      </c>
      <c r="N35" s="313" t="s">
        <v>8</v>
      </c>
      <c r="O35" s="67"/>
      <c r="P35" s="353">
        <f t="shared" si="6"/>
        <v>0</v>
      </c>
      <c r="Q35" s="312">
        <f t="shared" si="7"/>
        <v>0</v>
      </c>
      <c r="R35" s="312">
        <f t="shared" si="8"/>
        <v>0</v>
      </c>
      <c r="S35" s="318" t="str">
        <f t="shared" si="9"/>
        <v>00</v>
      </c>
      <c r="T35" s="318">
        <f t="shared" si="10"/>
        <v>12</v>
      </c>
      <c r="U35" s="312" t="str">
        <f t="shared" si="11"/>
        <v>00</v>
      </c>
      <c r="V35" s="317">
        <f t="shared" si="12"/>
        <v>0</v>
      </c>
    </row>
    <row r="36" spans="1:22" s="1" customFormat="1" ht="18.75">
      <c r="A36" s="310">
        <v>32</v>
      </c>
      <c r="B36" s="125"/>
      <c r="C36" s="126"/>
      <c r="D36" s="42" t="str">
        <f t="shared" si="0"/>
        <v/>
      </c>
      <c r="E36" s="42" t="str">
        <f>IF(ISBLANK(C36),"",Summary!$G$13)</f>
        <v/>
      </c>
      <c r="F36" s="75"/>
      <c r="G36" s="170"/>
      <c r="H36" s="356" t="str">
        <f t="shared" si="1"/>
        <v/>
      </c>
      <c r="I36" s="40"/>
      <c r="J36" s="311">
        <f t="shared" si="2"/>
        <v>0</v>
      </c>
      <c r="K36" s="312">
        <f t="shared" si="3"/>
        <v>0</v>
      </c>
      <c r="L36" s="312" t="str">
        <f t="shared" si="4"/>
        <v/>
      </c>
      <c r="M36" s="112">
        <f t="shared" si="5"/>
        <v>0</v>
      </c>
      <c r="N36" s="313" t="s">
        <v>8</v>
      </c>
      <c r="O36" s="67"/>
      <c r="P36" s="353">
        <f t="shared" si="6"/>
        <v>0</v>
      </c>
      <c r="Q36" s="312">
        <f t="shared" si="7"/>
        <v>0</v>
      </c>
      <c r="R36" s="312">
        <f t="shared" si="8"/>
        <v>0</v>
      </c>
      <c r="S36" s="318" t="str">
        <f t="shared" si="9"/>
        <v>00</v>
      </c>
      <c r="T36" s="318">
        <f t="shared" si="10"/>
        <v>12</v>
      </c>
      <c r="U36" s="312" t="str">
        <f t="shared" si="11"/>
        <v>00</v>
      </c>
      <c r="V36" s="317">
        <f t="shared" si="12"/>
        <v>0</v>
      </c>
    </row>
    <row r="37" spans="1:22" s="1" customFormat="1" ht="18.75">
      <c r="A37" s="310">
        <v>33</v>
      </c>
      <c r="B37" s="125"/>
      <c r="C37" s="126"/>
      <c r="D37" s="42" t="str">
        <f t="shared" ref="D37:D64" si="13">IF(ISBLANK(C37),"",This_Clubs_Name)</f>
        <v/>
      </c>
      <c r="E37" s="42" t="str">
        <f>IF(ISBLANK(C37),"",Summary!$G$13)</f>
        <v/>
      </c>
      <c r="F37" s="75"/>
      <c r="G37" s="170"/>
      <c r="H37" s="356" t="str">
        <f t="shared" ref="H37:H64" si="14">T(I37)</f>
        <v/>
      </c>
      <c r="I37" s="40"/>
      <c r="J37" s="311">
        <f t="shared" ref="J37:J64" si="15">IF(F37=0,0,Year_of_Meet-F37)</f>
        <v>0</v>
      </c>
      <c r="K37" s="312">
        <f t="shared" ref="K37:K64" si="16">IF(ISBLANK(I37),0,MATCH(I37,MAG_Categories,0))</f>
        <v>0</v>
      </c>
      <c r="L37" s="312" t="str">
        <f t="shared" ref="L37:L64" si="17">IF(Q37=0,"",MATCH(Q37,MAG_Age_Range,0))</f>
        <v/>
      </c>
      <c r="M37" s="112">
        <f t="shared" ref="M37:M64" si="18">IF(K37=0,0,INDEX(MAG_Fee_Codes,K37))</f>
        <v>0</v>
      </c>
      <c r="N37" s="313" t="s">
        <v>8</v>
      </c>
      <c r="O37" s="67"/>
      <c r="P37" s="353">
        <f t="shared" ref="P37:P64" si="19">(F37)+ (R37/100)</f>
        <v>0</v>
      </c>
      <c r="Q37" s="312">
        <f t="shared" ref="Q37:Q64" si="20">IF(F37=0,0,Year_of_Meet-F37)</f>
        <v>0</v>
      </c>
      <c r="R37" s="312">
        <f t="shared" ref="R37:R64" si="21">IF(G37="",0,MATCH(G37,List_of_Months,0))</f>
        <v>0</v>
      </c>
      <c r="S37" s="318" t="str">
        <f t="shared" ref="S37:S64" si="22">IF(Q37&lt;10,"0","")&amp;Q37</f>
        <v>00</v>
      </c>
      <c r="T37" s="318">
        <f t="shared" ref="T37:T64" si="23">12-R37</f>
        <v>12</v>
      </c>
      <c r="U37" s="312" t="str">
        <f t="shared" ref="U37:U64" si="24">IF(12-T37&lt;10,"0","")&amp;(12-T37)</f>
        <v>00</v>
      </c>
      <c r="V37" s="317">
        <f t="shared" ref="V37:V64" si="25">Q37+(R37/100)</f>
        <v>0</v>
      </c>
    </row>
    <row r="38" spans="1:22" s="1" customFormat="1" ht="18.75">
      <c r="A38" s="310">
        <v>34</v>
      </c>
      <c r="B38" s="125"/>
      <c r="C38" s="126"/>
      <c r="D38" s="42" t="str">
        <f t="shared" si="13"/>
        <v/>
      </c>
      <c r="E38" s="42" t="str">
        <f>IF(ISBLANK(C38),"",Summary!$G$13)</f>
        <v/>
      </c>
      <c r="F38" s="75"/>
      <c r="G38" s="170"/>
      <c r="H38" s="356" t="str">
        <f t="shared" si="14"/>
        <v/>
      </c>
      <c r="I38" s="40"/>
      <c r="J38" s="311">
        <f t="shared" si="15"/>
        <v>0</v>
      </c>
      <c r="K38" s="312">
        <f t="shared" si="16"/>
        <v>0</v>
      </c>
      <c r="L38" s="312" t="str">
        <f t="shared" si="17"/>
        <v/>
      </c>
      <c r="M38" s="112">
        <f t="shared" si="18"/>
        <v>0</v>
      </c>
      <c r="N38" s="313" t="s">
        <v>8</v>
      </c>
      <c r="O38" s="67"/>
      <c r="P38" s="353">
        <f t="shared" si="19"/>
        <v>0</v>
      </c>
      <c r="Q38" s="312">
        <f t="shared" si="20"/>
        <v>0</v>
      </c>
      <c r="R38" s="312">
        <f t="shared" si="21"/>
        <v>0</v>
      </c>
      <c r="S38" s="318" t="str">
        <f t="shared" si="22"/>
        <v>00</v>
      </c>
      <c r="T38" s="318">
        <f t="shared" si="23"/>
        <v>12</v>
      </c>
      <c r="U38" s="312" t="str">
        <f t="shared" si="24"/>
        <v>00</v>
      </c>
      <c r="V38" s="317">
        <f t="shared" si="25"/>
        <v>0</v>
      </c>
    </row>
    <row r="39" spans="1:22" s="1" customFormat="1" ht="18.75">
      <c r="A39" s="310">
        <v>35</v>
      </c>
      <c r="B39" s="125"/>
      <c r="C39" s="126"/>
      <c r="D39" s="42" t="str">
        <f t="shared" si="13"/>
        <v/>
      </c>
      <c r="E39" s="42" t="str">
        <f>IF(ISBLANK(C39),"",Summary!$G$13)</f>
        <v/>
      </c>
      <c r="F39" s="75"/>
      <c r="G39" s="170"/>
      <c r="H39" s="356" t="str">
        <f t="shared" si="14"/>
        <v/>
      </c>
      <c r="I39" s="40"/>
      <c r="J39" s="311">
        <f t="shared" si="15"/>
        <v>0</v>
      </c>
      <c r="K39" s="312">
        <f t="shared" si="16"/>
        <v>0</v>
      </c>
      <c r="L39" s="312" t="str">
        <f t="shared" si="17"/>
        <v/>
      </c>
      <c r="M39" s="112">
        <f t="shared" si="18"/>
        <v>0</v>
      </c>
      <c r="N39" s="313" t="s">
        <v>8</v>
      </c>
      <c r="O39" s="67"/>
      <c r="P39" s="353">
        <f t="shared" si="19"/>
        <v>0</v>
      </c>
      <c r="Q39" s="312">
        <f t="shared" si="20"/>
        <v>0</v>
      </c>
      <c r="R39" s="312">
        <f t="shared" si="21"/>
        <v>0</v>
      </c>
      <c r="S39" s="318" t="str">
        <f t="shared" si="22"/>
        <v>00</v>
      </c>
      <c r="T39" s="318">
        <f t="shared" si="23"/>
        <v>12</v>
      </c>
      <c r="U39" s="312" t="str">
        <f t="shared" si="24"/>
        <v>00</v>
      </c>
      <c r="V39" s="317">
        <f t="shared" si="25"/>
        <v>0</v>
      </c>
    </row>
    <row r="40" spans="1:22" s="1" customFormat="1" ht="18.75">
      <c r="A40" s="310">
        <v>36</v>
      </c>
      <c r="B40" s="125"/>
      <c r="C40" s="126"/>
      <c r="D40" s="42" t="str">
        <f t="shared" si="13"/>
        <v/>
      </c>
      <c r="E40" s="42" t="str">
        <f>IF(ISBLANK(C40),"",Summary!$G$13)</f>
        <v/>
      </c>
      <c r="F40" s="75"/>
      <c r="G40" s="170"/>
      <c r="H40" s="356" t="str">
        <f t="shared" si="14"/>
        <v/>
      </c>
      <c r="I40" s="40"/>
      <c r="J40" s="311">
        <f t="shared" si="15"/>
        <v>0</v>
      </c>
      <c r="K40" s="312">
        <f t="shared" si="16"/>
        <v>0</v>
      </c>
      <c r="L40" s="312" t="str">
        <f t="shared" si="17"/>
        <v/>
      </c>
      <c r="M40" s="112">
        <f t="shared" si="18"/>
        <v>0</v>
      </c>
      <c r="N40" s="313" t="s">
        <v>8</v>
      </c>
      <c r="O40" s="67"/>
      <c r="P40" s="353">
        <f t="shared" si="19"/>
        <v>0</v>
      </c>
      <c r="Q40" s="312">
        <f t="shared" si="20"/>
        <v>0</v>
      </c>
      <c r="R40" s="312">
        <f t="shared" si="21"/>
        <v>0</v>
      </c>
      <c r="S40" s="318" t="str">
        <f t="shared" si="22"/>
        <v>00</v>
      </c>
      <c r="T40" s="318">
        <f t="shared" si="23"/>
        <v>12</v>
      </c>
      <c r="U40" s="312" t="str">
        <f t="shared" si="24"/>
        <v>00</v>
      </c>
      <c r="V40" s="317">
        <f t="shared" si="25"/>
        <v>0</v>
      </c>
    </row>
    <row r="41" spans="1:22" s="1" customFormat="1" ht="18.75">
      <c r="A41" s="310">
        <v>37</v>
      </c>
      <c r="B41" s="125"/>
      <c r="C41" s="126"/>
      <c r="D41" s="42" t="str">
        <f t="shared" si="13"/>
        <v/>
      </c>
      <c r="E41" s="42" t="str">
        <f>IF(ISBLANK(C41),"",Summary!$G$13)</f>
        <v/>
      </c>
      <c r="F41" s="75"/>
      <c r="G41" s="170"/>
      <c r="H41" s="356" t="str">
        <f t="shared" si="14"/>
        <v/>
      </c>
      <c r="I41" s="40"/>
      <c r="J41" s="311">
        <f t="shared" si="15"/>
        <v>0</v>
      </c>
      <c r="K41" s="312">
        <f t="shared" si="16"/>
        <v>0</v>
      </c>
      <c r="L41" s="312" t="str">
        <f t="shared" si="17"/>
        <v/>
      </c>
      <c r="M41" s="112">
        <f t="shared" si="18"/>
        <v>0</v>
      </c>
      <c r="N41" s="313" t="s">
        <v>8</v>
      </c>
      <c r="O41" s="67"/>
      <c r="P41" s="353">
        <f t="shared" si="19"/>
        <v>0</v>
      </c>
      <c r="Q41" s="312">
        <f t="shared" si="20"/>
        <v>0</v>
      </c>
      <c r="R41" s="312">
        <f t="shared" si="21"/>
        <v>0</v>
      </c>
      <c r="S41" s="318" t="str">
        <f t="shared" si="22"/>
        <v>00</v>
      </c>
      <c r="T41" s="318">
        <f t="shared" si="23"/>
        <v>12</v>
      </c>
      <c r="U41" s="312" t="str">
        <f t="shared" si="24"/>
        <v>00</v>
      </c>
      <c r="V41" s="317">
        <f t="shared" si="25"/>
        <v>0</v>
      </c>
    </row>
    <row r="42" spans="1:22" s="1" customFormat="1" ht="18.75">
      <c r="A42" s="310">
        <v>38</v>
      </c>
      <c r="B42" s="125"/>
      <c r="C42" s="126"/>
      <c r="D42" s="42" t="str">
        <f t="shared" si="13"/>
        <v/>
      </c>
      <c r="E42" s="42" t="str">
        <f>IF(ISBLANK(C42),"",Summary!$G$13)</f>
        <v/>
      </c>
      <c r="F42" s="75"/>
      <c r="G42" s="170"/>
      <c r="H42" s="356" t="str">
        <f t="shared" si="14"/>
        <v/>
      </c>
      <c r="I42" s="40"/>
      <c r="J42" s="311">
        <f t="shared" si="15"/>
        <v>0</v>
      </c>
      <c r="K42" s="312">
        <f t="shared" si="16"/>
        <v>0</v>
      </c>
      <c r="L42" s="312" t="str">
        <f t="shared" si="17"/>
        <v/>
      </c>
      <c r="M42" s="112">
        <f t="shared" si="18"/>
        <v>0</v>
      </c>
      <c r="N42" s="313" t="s">
        <v>8</v>
      </c>
      <c r="O42" s="67"/>
      <c r="P42" s="353">
        <f t="shared" si="19"/>
        <v>0</v>
      </c>
      <c r="Q42" s="312">
        <f t="shared" si="20"/>
        <v>0</v>
      </c>
      <c r="R42" s="312">
        <f t="shared" si="21"/>
        <v>0</v>
      </c>
      <c r="S42" s="318" t="str">
        <f t="shared" si="22"/>
        <v>00</v>
      </c>
      <c r="T42" s="318">
        <f t="shared" si="23"/>
        <v>12</v>
      </c>
      <c r="U42" s="312" t="str">
        <f t="shared" si="24"/>
        <v>00</v>
      </c>
      <c r="V42" s="317">
        <f t="shared" si="25"/>
        <v>0</v>
      </c>
    </row>
    <row r="43" spans="1:22" s="1" customFormat="1" ht="18.75">
      <c r="A43" s="310">
        <v>39</v>
      </c>
      <c r="B43" s="125"/>
      <c r="C43" s="126"/>
      <c r="D43" s="42" t="str">
        <f t="shared" si="13"/>
        <v/>
      </c>
      <c r="E43" s="42" t="str">
        <f>IF(ISBLANK(C43),"",Summary!$G$13)</f>
        <v/>
      </c>
      <c r="F43" s="75"/>
      <c r="G43" s="170"/>
      <c r="H43" s="356" t="str">
        <f t="shared" si="14"/>
        <v/>
      </c>
      <c r="I43" s="40"/>
      <c r="J43" s="311">
        <f t="shared" si="15"/>
        <v>0</v>
      </c>
      <c r="K43" s="312">
        <f t="shared" si="16"/>
        <v>0</v>
      </c>
      <c r="L43" s="312" t="str">
        <f t="shared" si="17"/>
        <v/>
      </c>
      <c r="M43" s="112">
        <f t="shared" si="18"/>
        <v>0</v>
      </c>
      <c r="N43" s="313" t="s">
        <v>8</v>
      </c>
      <c r="O43" s="67"/>
      <c r="P43" s="353">
        <f t="shared" si="19"/>
        <v>0</v>
      </c>
      <c r="Q43" s="312">
        <f t="shared" si="20"/>
        <v>0</v>
      </c>
      <c r="R43" s="312">
        <f t="shared" si="21"/>
        <v>0</v>
      </c>
      <c r="S43" s="318" t="str">
        <f t="shared" si="22"/>
        <v>00</v>
      </c>
      <c r="T43" s="318">
        <f t="shared" si="23"/>
        <v>12</v>
      </c>
      <c r="U43" s="312" t="str">
        <f t="shared" si="24"/>
        <v>00</v>
      </c>
      <c r="V43" s="317">
        <f t="shared" si="25"/>
        <v>0</v>
      </c>
    </row>
    <row r="44" spans="1:22" s="1" customFormat="1" ht="18.75">
      <c r="A44" s="310">
        <v>40</v>
      </c>
      <c r="B44" s="128"/>
      <c r="C44" s="129"/>
      <c r="D44" s="42" t="str">
        <f t="shared" si="13"/>
        <v/>
      </c>
      <c r="E44" s="42" t="str">
        <f>IF(ISBLANK(C44),"",Summary!$G$13)</f>
        <v/>
      </c>
      <c r="F44" s="75"/>
      <c r="G44" s="170"/>
      <c r="H44" s="356" t="str">
        <f t="shared" si="14"/>
        <v/>
      </c>
      <c r="I44" s="40"/>
      <c r="J44" s="311">
        <f t="shared" si="15"/>
        <v>0</v>
      </c>
      <c r="K44" s="312">
        <f t="shared" si="16"/>
        <v>0</v>
      </c>
      <c r="L44" s="312" t="str">
        <f t="shared" si="17"/>
        <v/>
      </c>
      <c r="M44" s="112">
        <f t="shared" si="18"/>
        <v>0</v>
      </c>
      <c r="N44" s="313" t="s">
        <v>8</v>
      </c>
      <c r="O44" s="67"/>
      <c r="P44" s="353">
        <f t="shared" si="19"/>
        <v>0</v>
      </c>
      <c r="Q44" s="312">
        <f t="shared" si="20"/>
        <v>0</v>
      </c>
      <c r="R44" s="312">
        <f t="shared" si="21"/>
        <v>0</v>
      </c>
      <c r="S44" s="318" t="str">
        <f t="shared" si="22"/>
        <v>00</v>
      </c>
      <c r="T44" s="318">
        <f t="shared" si="23"/>
        <v>12</v>
      </c>
      <c r="U44" s="312" t="str">
        <f t="shared" si="24"/>
        <v>00</v>
      </c>
      <c r="V44" s="317">
        <f t="shared" si="25"/>
        <v>0</v>
      </c>
    </row>
    <row r="45" spans="1:22" s="1" customFormat="1" ht="18.75">
      <c r="A45" s="310">
        <v>41</v>
      </c>
      <c r="B45" s="128"/>
      <c r="C45" s="129"/>
      <c r="D45" s="42" t="str">
        <f t="shared" si="13"/>
        <v/>
      </c>
      <c r="E45" s="42" t="str">
        <f>IF(ISBLANK(C45),"",Summary!$G$13)</f>
        <v/>
      </c>
      <c r="F45" s="75"/>
      <c r="G45" s="170"/>
      <c r="H45" s="356" t="str">
        <f t="shared" si="14"/>
        <v/>
      </c>
      <c r="I45" s="40"/>
      <c r="J45" s="311">
        <f t="shared" si="15"/>
        <v>0</v>
      </c>
      <c r="K45" s="312">
        <f t="shared" si="16"/>
        <v>0</v>
      </c>
      <c r="L45" s="312" t="str">
        <f t="shared" si="17"/>
        <v/>
      </c>
      <c r="M45" s="112">
        <f t="shared" si="18"/>
        <v>0</v>
      </c>
      <c r="N45" s="313" t="s">
        <v>8</v>
      </c>
      <c r="O45" s="67"/>
      <c r="P45" s="353">
        <f t="shared" si="19"/>
        <v>0</v>
      </c>
      <c r="Q45" s="312">
        <f t="shared" si="20"/>
        <v>0</v>
      </c>
      <c r="R45" s="312">
        <f t="shared" si="21"/>
        <v>0</v>
      </c>
      <c r="S45" s="318" t="str">
        <f t="shared" si="22"/>
        <v>00</v>
      </c>
      <c r="T45" s="318">
        <f t="shared" si="23"/>
        <v>12</v>
      </c>
      <c r="U45" s="312" t="str">
        <f t="shared" si="24"/>
        <v>00</v>
      </c>
      <c r="V45" s="317">
        <f t="shared" si="25"/>
        <v>0</v>
      </c>
    </row>
    <row r="46" spans="1:22" s="1" customFormat="1" ht="18.75">
      <c r="A46" s="310">
        <v>42</v>
      </c>
      <c r="B46" s="128"/>
      <c r="C46" s="129"/>
      <c r="D46" s="42" t="str">
        <f t="shared" si="13"/>
        <v/>
      </c>
      <c r="E46" s="42" t="str">
        <f>IF(ISBLANK(C46),"",Summary!$G$13)</f>
        <v/>
      </c>
      <c r="F46" s="75"/>
      <c r="G46" s="170"/>
      <c r="H46" s="356" t="str">
        <f t="shared" si="14"/>
        <v/>
      </c>
      <c r="I46" s="40"/>
      <c r="J46" s="311">
        <f t="shared" si="15"/>
        <v>0</v>
      </c>
      <c r="K46" s="312">
        <f t="shared" si="16"/>
        <v>0</v>
      </c>
      <c r="L46" s="312" t="str">
        <f t="shared" si="17"/>
        <v/>
      </c>
      <c r="M46" s="112">
        <f t="shared" si="18"/>
        <v>0</v>
      </c>
      <c r="N46" s="313" t="s">
        <v>8</v>
      </c>
      <c r="O46" s="67"/>
      <c r="P46" s="353">
        <f t="shared" si="19"/>
        <v>0</v>
      </c>
      <c r="Q46" s="312">
        <f t="shared" si="20"/>
        <v>0</v>
      </c>
      <c r="R46" s="312">
        <f t="shared" si="21"/>
        <v>0</v>
      </c>
      <c r="S46" s="318" t="str">
        <f t="shared" si="22"/>
        <v>00</v>
      </c>
      <c r="T46" s="318">
        <f t="shared" si="23"/>
        <v>12</v>
      </c>
      <c r="U46" s="312" t="str">
        <f t="shared" si="24"/>
        <v>00</v>
      </c>
      <c r="V46" s="317">
        <f t="shared" si="25"/>
        <v>0</v>
      </c>
    </row>
    <row r="47" spans="1:22" s="1" customFormat="1" ht="18.75">
      <c r="A47" s="310">
        <v>43</v>
      </c>
      <c r="B47" s="128"/>
      <c r="C47" s="129"/>
      <c r="D47" s="42" t="str">
        <f t="shared" si="13"/>
        <v/>
      </c>
      <c r="E47" s="42" t="str">
        <f>IF(ISBLANK(C47),"",Summary!$G$13)</f>
        <v/>
      </c>
      <c r="F47" s="75"/>
      <c r="G47" s="170"/>
      <c r="H47" s="356" t="str">
        <f t="shared" si="14"/>
        <v/>
      </c>
      <c r="I47" s="40"/>
      <c r="J47" s="311">
        <f t="shared" si="15"/>
        <v>0</v>
      </c>
      <c r="K47" s="312">
        <f t="shared" si="16"/>
        <v>0</v>
      </c>
      <c r="L47" s="312" t="str">
        <f t="shared" si="17"/>
        <v/>
      </c>
      <c r="M47" s="112">
        <f t="shared" si="18"/>
        <v>0</v>
      </c>
      <c r="N47" s="313" t="s">
        <v>8</v>
      </c>
      <c r="O47" s="67"/>
      <c r="P47" s="353">
        <f t="shared" si="19"/>
        <v>0</v>
      </c>
      <c r="Q47" s="312">
        <f t="shared" si="20"/>
        <v>0</v>
      </c>
      <c r="R47" s="312">
        <f t="shared" si="21"/>
        <v>0</v>
      </c>
      <c r="S47" s="318" t="str">
        <f t="shared" si="22"/>
        <v>00</v>
      </c>
      <c r="T47" s="318">
        <f t="shared" si="23"/>
        <v>12</v>
      </c>
      <c r="U47" s="312" t="str">
        <f t="shared" si="24"/>
        <v>00</v>
      </c>
      <c r="V47" s="317">
        <f t="shared" si="25"/>
        <v>0</v>
      </c>
    </row>
    <row r="48" spans="1:22" s="1" customFormat="1" ht="18.75">
      <c r="A48" s="310">
        <v>44</v>
      </c>
      <c r="B48" s="128"/>
      <c r="C48" s="129"/>
      <c r="D48" s="42" t="str">
        <f t="shared" si="13"/>
        <v/>
      </c>
      <c r="E48" s="42" t="str">
        <f>IF(ISBLANK(C48),"",Summary!$G$13)</f>
        <v/>
      </c>
      <c r="F48" s="75"/>
      <c r="G48" s="170"/>
      <c r="H48" s="356" t="str">
        <f t="shared" si="14"/>
        <v/>
      </c>
      <c r="I48" s="40"/>
      <c r="J48" s="311">
        <f t="shared" si="15"/>
        <v>0</v>
      </c>
      <c r="K48" s="312">
        <f t="shared" si="16"/>
        <v>0</v>
      </c>
      <c r="L48" s="312" t="str">
        <f t="shared" si="17"/>
        <v/>
      </c>
      <c r="M48" s="112">
        <f t="shared" si="18"/>
        <v>0</v>
      </c>
      <c r="N48" s="313" t="s">
        <v>8</v>
      </c>
      <c r="O48" s="67"/>
      <c r="P48" s="353">
        <f t="shared" si="19"/>
        <v>0</v>
      </c>
      <c r="Q48" s="312">
        <f t="shared" si="20"/>
        <v>0</v>
      </c>
      <c r="R48" s="312">
        <f t="shared" si="21"/>
        <v>0</v>
      </c>
      <c r="S48" s="318" t="str">
        <f t="shared" si="22"/>
        <v>00</v>
      </c>
      <c r="T48" s="318">
        <f t="shared" si="23"/>
        <v>12</v>
      </c>
      <c r="U48" s="312" t="str">
        <f t="shared" si="24"/>
        <v>00</v>
      </c>
      <c r="V48" s="317">
        <f t="shared" si="25"/>
        <v>0</v>
      </c>
    </row>
    <row r="49" spans="1:22" s="1" customFormat="1" ht="18.75">
      <c r="A49" s="310">
        <v>45</v>
      </c>
      <c r="B49" s="128"/>
      <c r="C49" s="129"/>
      <c r="D49" s="42" t="str">
        <f t="shared" si="13"/>
        <v/>
      </c>
      <c r="E49" s="42" t="str">
        <f>IF(ISBLANK(C49),"",Summary!$G$13)</f>
        <v/>
      </c>
      <c r="F49" s="75"/>
      <c r="G49" s="170"/>
      <c r="H49" s="356" t="str">
        <f t="shared" si="14"/>
        <v/>
      </c>
      <c r="I49" s="40"/>
      <c r="J49" s="311">
        <f t="shared" si="15"/>
        <v>0</v>
      </c>
      <c r="K49" s="312">
        <f t="shared" si="16"/>
        <v>0</v>
      </c>
      <c r="L49" s="312" t="str">
        <f t="shared" si="17"/>
        <v/>
      </c>
      <c r="M49" s="112">
        <f t="shared" si="18"/>
        <v>0</v>
      </c>
      <c r="N49" s="313" t="s">
        <v>8</v>
      </c>
      <c r="O49" s="67"/>
      <c r="P49" s="353">
        <f t="shared" si="19"/>
        <v>0</v>
      </c>
      <c r="Q49" s="312">
        <f t="shared" si="20"/>
        <v>0</v>
      </c>
      <c r="R49" s="312">
        <f t="shared" si="21"/>
        <v>0</v>
      </c>
      <c r="S49" s="318" t="str">
        <f t="shared" si="22"/>
        <v>00</v>
      </c>
      <c r="T49" s="318">
        <f t="shared" si="23"/>
        <v>12</v>
      </c>
      <c r="U49" s="312" t="str">
        <f t="shared" si="24"/>
        <v>00</v>
      </c>
      <c r="V49" s="317">
        <f t="shared" si="25"/>
        <v>0</v>
      </c>
    </row>
    <row r="50" spans="1:22" s="1" customFormat="1" ht="18.75">
      <c r="A50" s="310">
        <v>46</v>
      </c>
      <c r="B50" s="128"/>
      <c r="C50" s="129"/>
      <c r="D50" s="42" t="str">
        <f t="shared" si="13"/>
        <v/>
      </c>
      <c r="E50" s="42" t="str">
        <f>IF(ISBLANK(C50),"",Summary!$G$13)</f>
        <v/>
      </c>
      <c r="F50" s="75"/>
      <c r="G50" s="170"/>
      <c r="H50" s="356" t="str">
        <f t="shared" si="14"/>
        <v/>
      </c>
      <c r="I50" s="40"/>
      <c r="J50" s="311">
        <f t="shared" si="15"/>
        <v>0</v>
      </c>
      <c r="K50" s="312">
        <f t="shared" si="16"/>
        <v>0</v>
      </c>
      <c r="L50" s="312" t="str">
        <f t="shared" si="17"/>
        <v/>
      </c>
      <c r="M50" s="112">
        <f t="shared" si="18"/>
        <v>0</v>
      </c>
      <c r="N50" s="313" t="s">
        <v>8</v>
      </c>
      <c r="O50" s="67"/>
      <c r="P50" s="353">
        <f t="shared" si="19"/>
        <v>0</v>
      </c>
      <c r="Q50" s="312">
        <f t="shared" si="20"/>
        <v>0</v>
      </c>
      <c r="R50" s="312">
        <f t="shared" si="21"/>
        <v>0</v>
      </c>
      <c r="S50" s="318" t="str">
        <f t="shared" si="22"/>
        <v>00</v>
      </c>
      <c r="T50" s="318">
        <f t="shared" si="23"/>
        <v>12</v>
      </c>
      <c r="U50" s="312" t="str">
        <f t="shared" si="24"/>
        <v>00</v>
      </c>
      <c r="V50" s="317">
        <f t="shared" si="25"/>
        <v>0</v>
      </c>
    </row>
    <row r="51" spans="1:22" s="1" customFormat="1" ht="18.75">
      <c r="A51" s="310">
        <v>47</v>
      </c>
      <c r="B51" s="128"/>
      <c r="C51" s="129"/>
      <c r="D51" s="42" t="str">
        <f t="shared" si="13"/>
        <v/>
      </c>
      <c r="E51" s="42" t="str">
        <f>IF(ISBLANK(C51),"",Summary!$G$13)</f>
        <v/>
      </c>
      <c r="F51" s="75"/>
      <c r="G51" s="170"/>
      <c r="H51" s="356" t="str">
        <f t="shared" si="14"/>
        <v/>
      </c>
      <c r="I51" s="40"/>
      <c r="J51" s="311">
        <f t="shared" si="15"/>
        <v>0</v>
      </c>
      <c r="K51" s="312">
        <f t="shared" si="16"/>
        <v>0</v>
      </c>
      <c r="L51" s="312" t="str">
        <f t="shared" si="17"/>
        <v/>
      </c>
      <c r="M51" s="112">
        <f t="shared" si="18"/>
        <v>0</v>
      </c>
      <c r="N51" s="313" t="s">
        <v>8</v>
      </c>
      <c r="O51" s="67"/>
      <c r="P51" s="353">
        <f t="shared" si="19"/>
        <v>0</v>
      </c>
      <c r="Q51" s="312">
        <f t="shared" si="20"/>
        <v>0</v>
      </c>
      <c r="R51" s="312">
        <f t="shared" si="21"/>
        <v>0</v>
      </c>
      <c r="S51" s="318" t="str">
        <f t="shared" si="22"/>
        <v>00</v>
      </c>
      <c r="T51" s="318">
        <f t="shared" si="23"/>
        <v>12</v>
      </c>
      <c r="U51" s="312" t="str">
        <f t="shared" si="24"/>
        <v>00</v>
      </c>
      <c r="V51" s="317">
        <f t="shared" si="25"/>
        <v>0</v>
      </c>
    </row>
    <row r="52" spans="1:22" s="1" customFormat="1" ht="18.75">
      <c r="A52" s="310">
        <v>48</v>
      </c>
      <c r="B52" s="128"/>
      <c r="C52" s="129"/>
      <c r="D52" s="42" t="str">
        <f t="shared" si="13"/>
        <v/>
      </c>
      <c r="E52" s="42" t="str">
        <f>IF(ISBLANK(C52),"",Summary!$G$13)</f>
        <v/>
      </c>
      <c r="F52" s="75"/>
      <c r="G52" s="170"/>
      <c r="H52" s="356" t="str">
        <f t="shared" si="14"/>
        <v/>
      </c>
      <c r="I52" s="40"/>
      <c r="J52" s="311">
        <f t="shared" si="15"/>
        <v>0</v>
      </c>
      <c r="K52" s="312">
        <f t="shared" si="16"/>
        <v>0</v>
      </c>
      <c r="L52" s="312" t="str">
        <f t="shared" si="17"/>
        <v/>
      </c>
      <c r="M52" s="112">
        <f t="shared" si="18"/>
        <v>0</v>
      </c>
      <c r="N52" s="313" t="s">
        <v>8</v>
      </c>
      <c r="O52" s="67"/>
      <c r="P52" s="353">
        <f t="shared" si="19"/>
        <v>0</v>
      </c>
      <c r="Q52" s="312">
        <f t="shared" si="20"/>
        <v>0</v>
      </c>
      <c r="R52" s="312">
        <f t="shared" si="21"/>
        <v>0</v>
      </c>
      <c r="S52" s="318" t="str">
        <f t="shared" si="22"/>
        <v>00</v>
      </c>
      <c r="T52" s="318">
        <f t="shared" si="23"/>
        <v>12</v>
      </c>
      <c r="U52" s="312" t="str">
        <f t="shared" si="24"/>
        <v>00</v>
      </c>
      <c r="V52" s="317">
        <f t="shared" si="25"/>
        <v>0</v>
      </c>
    </row>
    <row r="53" spans="1:22" s="1" customFormat="1" ht="18.75">
      <c r="A53" s="310">
        <v>49</v>
      </c>
      <c r="B53" s="128"/>
      <c r="C53" s="129"/>
      <c r="D53" s="42" t="str">
        <f t="shared" si="13"/>
        <v/>
      </c>
      <c r="E53" s="42" t="str">
        <f>IF(ISBLANK(C53),"",Summary!$G$13)</f>
        <v/>
      </c>
      <c r="F53" s="75"/>
      <c r="G53" s="170"/>
      <c r="H53" s="356" t="str">
        <f t="shared" si="14"/>
        <v/>
      </c>
      <c r="I53" s="40"/>
      <c r="J53" s="311">
        <f t="shared" si="15"/>
        <v>0</v>
      </c>
      <c r="K53" s="312">
        <f t="shared" si="16"/>
        <v>0</v>
      </c>
      <c r="L53" s="312" t="str">
        <f t="shared" si="17"/>
        <v/>
      </c>
      <c r="M53" s="112">
        <f t="shared" si="18"/>
        <v>0</v>
      </c>
      <c r="N53" s="313" t="s">
        <v>8</v>
      </c>
      <c r="O53" s="67"/>
      <c r="P53" s="353">
        <f t="shared" si="19"/>
        <v>0</v>
      </c>
      <c r="Q53" s="312">
        <f t="shared" si="20"/>
        <v>0</v>
      </c>
      <c r="R53" s="312">
        <f t="shared" si="21"/>
        <v>0</v>
      </c>
      <c r="S53" s="318" t="str">
        <f t="shared" si="22"/>
        <v>00</v>
      </c>
      <c r="T53" s="318">
        <f t="shared" si="23"/>
        <v>12</v>
      </c>
      <c r="U53" s="312" t="str">
        <f t="shared" si="24"/>
        <v>00</v>
      </c>
      <c r="V53" s="317">
        <f t="shared" si="25"/>
        <v>0</v>
      </c>
    </row>
    <row r="54" spans="1:22" s="1" customFormat="1" ht="18.75">
      <c r="A54" s="310">
        <v>50</v>
      </c>
      <c r="B54" s="128"/>
      <c r="C54" s="129"/>
      <c r="D54" s="42" t="str">
        <f t="shared" si="13"/>
        <v/>
      </c>
      <c r="E54" s="42" t="str">
        <f>IF(ISBLANK(C54),"",Summary!$G$13)</f>
        <v/>
      </c>
      <c r="F54" s="75"/>
      <c r="G54" s="170"/>
      <c r="H54" s="356" t="str">
        <f t="shared" si="14"/>
        <v/>
      </c>
      <c r="I54" s="40"/>
      <c r="J54" s="311">
        <f t="shared" si="15"/>
        <v>0</v>
      </c>
      <c r="K54" s="312">
        <f t="shared" si="16"/>
        <v>0</v>
      </c>
      <c r="L54" s="312" t="str">
        <f t="shared" si="17"/>
        <v/>
      </c>
      <c r="M54" s="112">
        <f t="shared" si="18"/>
        <v>0</v>
      </c>
      <c r="N54" s="313" t="s">
        <v>8</v>
      </c>
      <c r="O54" s="67"/>
      <c r="P54" s="353">
        <f t="shared" si="19"/>
        <v>0</v>
      </c>
      <c r="Q54" s="312">
        <f t="shared" si="20"/>
        <v>0</v>
      </c>
      <c r="R54" s="312">
        <f t="shared" si="21"/>
        <v>0</v>
      </c>
      <c r="S54" s="318" t="str">
        <f t="shared" si="22"/>
        <v>00</v>
      </c>
      <c r="T54" s="318">
        <f t="shared" si="23"/>
        <v>12</v>
      </c>
      <c r="U54" s="312" t="str">
        <f t="shared" si="24"/>
        <v>00</v>
      </c>
      <c r="V54" s="317">
        <f t="shared" si="25"/>
        <v>0</v>
      </c>
    </row>
    <row r="55" spans="1:22" s="1" customFormat="1" ht="18.75">
      <c r="A55" s="310">
        <v>51</v>
      </c>
      <c r="B55" s="128"/>
      <c r="C55" s="129"/>
      <c r="D55" s="42" t="str">
        <f t="shared" si="13"/>
        <v/>
      </c>
      <c r="E55" s="42" t="str">
        <f>IF(ISBLANK(C55),"",Summary!$G$13)</f>
        <v/>
      </c>
      <c r="F55" s="75"/>
      <c r="G55" s="170"/>
      <c r="H55" s="356" t="str">
        <f t="shared" si="14"/>
        <v/>
      </c>
      <c r="I55" s="40"/>
      <c r="J55" s="311">
        <f t="shared" si="15"/>
        <v>0</v>
      </c>
      <c r="K55" s="312">
        <f t="shared" si="16"/>
        <v>0</v>
      </c>
      <c r="L55" s="312" t="str">
        <f t="shared" si="17"/>
        <v/>
      </c>
      <c r="M55" s="112">
        <f t="shared" si="18"/>
        <v>0</v>
      </c>
      <c r="N55" s="313" t="s">
        <v>8</v>
      </c>
      <c r="O55" s="67"/>
      <c r="P55" s="353">
        <f t="shared" si="19"/>
        <v>0</v>
      </c>
      <c r="Q55" s="312">
        <f t="shared" si="20"/>
        <v>0</v>
      </c>
      <c r="R55" s="312">
        <f t="shared" si="21"/>
        <v>0</v>
      </c>
      <c r="S55" s="318" t="str">
        <f t="shared" si="22"/>
        <v>00</v>
      </c>
      <c r="T55" s="318">
        <f t="shared" si="23"/>
        <v>12</v>
      </c>
      <c r="U55" s="312" t="str">
        <f t="shared" si="24"/>
        <v>00</v>
      </c>
      <c r="V55" s="317">
        <f t="shared" si="25"/>
        <v>0</v>
      </c>
    </row>
    <row r="56" spans="1:22" s="1" customFormat="1" ht="18.75">
      <c r="A56" s="310">
        <v>52</v>
      </c>
      <c r="B56" s="128"/>
      <c r="C56" s="129"/>
      <c r="D56" s="42" t="str">
        <f t="shared" si="13"/>
        <v/>
      </c>
      <c r="E56" s="42" t="str">
        <f>IF(ISBLANK(C56),"",Summary!$G$13)</f>
        <v/>
      </c>
      <c r="F56" s="75"/>
      <c r="G56" s="170"/>
      <c r="H56" s="356" t="str">
        <f t="shared" si="14"/>
        <v/>
      </c>
      <c r="I56" s="40"/>
      <c r="J56" s="311">
        <f t="shared" si="15"/>
        <v>0</v>
      </c>
      <c r="K56" s="312">
        <f t="shared" si="16"/>
        <v>0</v>
      </c>
      <c r="L56" s="312" t="str">
        <f t="shared" si="17"/>
        <v/>
      </c>
      <c r="M56" s="112">
        <f t="shared" si="18"/>
        <v>0</v>
      </c>
      <c r="N56" s="313" t="s">
        <v>8</v>
      </c>
      <c r="O56" s="67"/>
      <c r="P56" s="353">
        <f t="shared" si="19"/>
        <v>0</v>
      </c>
      <c r="Q56" s="312">
        <f t="shared" si="20"/>
        <v>0</v>
      </c>
      <c r="R56" s="312">
        <f t="shared" si="21"/>
        <v>0</v>
      </c>
      <c r="S56" s="318" t="str">
        <f t="shared" si="22"/>
        <v>00</v>
      </c>
      <c r="T56" s="318">
        <f t="shared" si="23"/>
        <v>12</v>
      </c>
      <c r="U56" s="312" t="str">
        <f t="shared" si="24"/>
        <v>00</v>
      </c>
      <c r="V56" s="317">
        <f t="shared" si="25"/>
        <v>0</v>
      </c>
    </row>
    <row r="57" spans="1:22" s="1" customFormat="1" ht="18.75">
      <c r="A57" s="310">
        <v>53</v>
      </c>
      <c r="B57" s="128"/>
      <c r="C57" s="129"/>
      <c r="D57" s="42" t="str">
        <f t="shared" si="13"/>
        <v/>
      </c>
      <c r="E57" s="42" t="str">
        <f>IF(ISBLANK(C57),"",Summary!$G$13)</f>
        <v/>
      </c>
      <c r="F57" s="75"/>
      <c r="G57" s="170"/>
      <c r="H57" s="356" t="str">
        <f t="shared" si="14"/>
        <v/>
      </c>
      <c r="I57" s="40"/>
      <c r="J57" s="311">
        <f t="shared" si="15"/>
        <v>0</v>
      </c>
      <c r="K57" s="312">
        <f t="shared" si="16"/>
        <v>0</v>
      </c>
      <c r="L57" s="312" t="str">
        <f t="shared" si="17"/>
        <v/>
      </c>
      <c r="M57" s="112">
        <f t="shared" si="18"/>
        <v>0</v>
      </c>
      <c r="N57" s="313" t="s">
        <v>8</v>
      </c>
      <c r="O57" s="67"/>
      <c r="P57" s="353">
        <f t="shared" si="19"/>
        <v>0</v>
      </c>
      <c r="Q57" s="312">
        <f t="shared" si="20"/>
        <v>0</v>
      </c>
      <c r="R57" s="312">
        <f t="shared" si="21"/>
        <v>0</v>
      </c>
      <c r="S57" s="318" t="str">
        <f t="shared" si="22"/>
        <v>00</v>
      </c>
      <c r="T57" s="318">
        <f t="shared" si="23"/>
        <v>12</v>
      </c>
      <c r="U57" s="312" t="str">
        <f t="shared" si="24"/>
        <v>00</v>
      </c>
      <c r="V57" s="317">
        <f t="shared" si="25"/>
        <v>0</v>
      </c>
    </row>
    <row r="58" spans="1:22" s="1" customFormat="1" ht="18.75">
      <c r="A58" s="310">
        <v>54</v>
      </c>
      <c r="B58" s="128"/>
      <c r="C58" s="129"/>
      <c r="D58" s="42" t="str">
        <f t="shared" si="13"/>
        <v/>
      </c>
      <c r="E58" s="42" t="str">
        <f>IF(ISBLANK(C58),"",Summary!$G$13)</f>
        <v/>
      </c>
      <c r="F58" s="75"/>
      <c r="G58" s="170"/>
      <c r="H58" s="356" t="str">
        <f t="shared" si="14"/>
        <v/>
      </c>
      <c r="I58" s="40"/>
      <c r="J58" s="311">
        <f t="shared" si="15"/>
        <v>0</v>
      </c>
      <c r="K58" s="312">
        <f t="shared" si="16"/>
        <v>0</v>
      </c>
      <c r="L58" s="312" t="str">
        <f t="shared" si="17"/>
        <v/>
      </c>
      <c r="M58" s="112">
        <f t="shared" si="18"/>
        <v>0</v>
      </c>
      <c r="N58" s="313" t="s">
        <v>8</v>
      </c>
      <c r="O58" s="67"/>
      <c r="P58" s="353">
        <f t="shared" si="19"/>
        <v>0</v>
      </c>
      <c r="Q58" s="312">
        <f t="shared" si="20"/>
        <v>0</v>
      </c>
      <c r="R58" s="312">
        <f t="shared" si="21"/>
        <v>0</v>
      </c>
      <c r="S58" s="318" t="str">
        <f t="shared" si="22"/>
        <v>00</v>
      </c>
      <c r="T58" s="318">
        <f t="shared" si="23"/>
        <v>12</v>
      </c>
      <c r="U58" s="312" t="str">
        <f t="shared" si="24"/>
        <v>00</v>
      </c>
      <c r="V58" s="317">
        <f t="shared" si="25"/>
        <v>0</v>
      </c>
    </row>
    <row r="59" spans="1:22" s="1" customFormat="1" ht="18.75">
      <c r="A59" s="310">
        <v>55</v>
      </c>
      <c r="B59" s="128"/>
      <c r="C59" s="129"/>
      <c r="D59" s="42" t="str">
        <f t="shared" si="13"/>
        <v/>
      </c>
      <c r="E59" s="42" t="str">
        <f>IF(ISBLANK(C59),"",Summary!$G$13)</f>
        <v/>
      </c>
      <c r="F59" s="75"/>
      <c r="G59" s="170"/>
      <c r="H59" s="356" t="str">
        <f t="shared" si="14"/>
        <v/>
      </c>
      <c r="I59" s="40"/>
      <c r="J59" s="311">
        <f t="shared" si="15"/>
        <v>0</v>
      </c>
      <c r="K59" s="312">
        <f t="shared" si="16"/>
        <v>0</v>
      </c>
      <c r="L59" s="312" t="str">
        <f t="shared" si="17"/>
        <v/>
      </c>
      <c r="M59" s="112">
        <f t="shared" si="18"/>
        <v>0</v>
      </c>
      <c r="N59" s="313" t="s">
        <v>8</v>
      </c>
      <c r="O59" s="67"/>
      <c r="P59" s="353">
        <f t="shared" si="19"/>
        <v>0</v>
      </c>
      <c r="Q59" s="312">
        <f t="shared" si="20"/>
        <v>0</v>
      </c>
      <c r="R59" s="312">
        <f t="shared" si="21"/>
        <v>0</v>
      </c>
      <c r="S59" s="318" t="str">
        <f t="shared" si="22"/>
        <v>00</v>
      </c>
      <c r="T59" s="318">
        <f t="shared" si="23"/>
        <v>12</v>
      </c>
      <c r="U59" s="312" t="str">
        <f t="shared" si="24"/>
        <v>00</v>
      </c>
      <c r="V59" s="317">
        <f t="shared" si="25"/>
        <v>0</v>
      </c>
    </row>
    <row r="60" spans="1:22" s="1" customFormat="1" ht="18.75">
      <c r="A60" s="310">
        <v>56</v>
      </c>
      <c r="B60" s="128"/>
      <c r="C60" s="129"/>
      <c r="D60" s="42" t="str">
        <f t="shared" si="13"/>
        <v/>
      </c>
      <c r="E60" s="42" t="str">
        <f>IF(ISBLANK(C60),"",Summary!$G$13)</f>
        <v/>
      </c>
      <c r="F60" s="75"/>
      <c r="G60" s="170"/>
      <c r="H60" s="356" t="str">
        <f t="shared" si="14"/>
        <v/>
      </c>
      <c r="I60" s="40"/>
      <c r="J60" s="311">
        <f t="shared" si="15"/>
        <v>0</v>
      </c>
      <c r="K60" s="312">
        <f t="shared" si="16"/>
        <v>0</v>
      </c>
      <c r="L60" s="312" t="str">
        <f t="shared" si="17"/>
        <v/>
      </c>
      <c r="M60" s="112">
        <f t="shared" si="18"/>
        <v>0</v>
      </c>
      <c r="N60" s="313" t="s">
        <v>8</v>
      </c>
      <c r="O60" s="67"/>
      <c r="P60" s="353">
        <f t="shared" si="19"/>
        <v>0</v>
      </c>
      <c r="Q60" s="312">
        <f t="shared" si="20"/>
        <v>0</v>
      </c>
      <c r="R60" s="312">
        <f t="shared" si="21"/>
        <v>0</v>
      </c>
      <c r="S60" s="318" t="str">
        <f t="shared" si="22"/>
        <v>00</v>
      </c>
      <c r="T60" s="318">
        <f t="shared" si="23"/>
        <v>12</v>
      </c>
      <c r="U60" s="312" t="str">
        <f t="shared" si="24"/>
        <v>00</v>
      </c>
      <c r="V60" s="317">
        <f t="shared" si="25"/>
        <v>0</v>
      </c>
    </row>
    <row r="61" spans="1:22" s="1" customFormat="1" ht="18.75">
      <c r="A61" s="310">
        <v>57</v>
      </c>
      <c r="B61" s="128"/>
      <c r="C61" s="129"/>
      <c r="D61" s="42" t="str">
        <f t="shared" si="13"/>
        <v/>
      </c>
      <c r="E61" s="42" t="str">
        <f>IF(ISBLANK(C61),"",Summary!$G$13)</f>
        <v/>
      </c>
      <c r="F61" s="75"/>
      <c r="G61" s="170"/>
      <c r="H61" s="356" t="str">
        <f t="shared" si="14"/>
        <v/>
      </c>
      <c r="I61" s="40"/>
      <c r="J61" s="311">
        <f t="shared" si="15"/>
        <v>0</v>
      </c>
      <c r="K61" s="312">
        <f t="shared" si="16"/>
        <v>0</v>
      </c>
      <c r="L61" s="312" t="str">
        <f t="shared" si="17"/>
        <v/>
      </c>
      <c r="M61" s="112">
        <f t="shared" si="18"/>
        <v>0</v>
      </c>
      <c r="N61" s="313" t="s">
        <v>8</v>
      </c>
      <c r="O61" s="67"/>
      <c r="P61" s="353">
        <f t="shared" si="19"/>
        <v>0</v>
      </c>
      <c r="Q61" s="312">
        <f t="shared" si="20"/>
        <v>0</v>
      </c>
      <c r="R61" s="312">
        <f t="shared" si="21"/>
        <v>0</v>
      </c>
      <c r="S61" s="318" t="str">
        <f t="shared" si="22"/>
        <v>00</v>
      </c>
      <c r="T61" s="318">
        <f t="shared" si="23"/>
        <v>12</v>
      </c>
      <c r="U61" s="312" t="str">
        <f t="shared" si="24"/>
        <v>00</v>
      </c>
      <c r="V61" s="317">
        <f t="shared" si="25"/>
        <v>0</v>
      </c>
    </row>
    <row r="62" spans="1:22" s="1" customFormat="1" ht="18.75">
      <c r="A62" s="310">
        <v>58</v>
      </c>
      <c r="B62" s="128"/>
      <c r="C62" s="129"/>
      <c r="D62" s="42" t="str">
        <f t="shared" si="13"/>
        <v/>
      </c>
      <c r="E62" s="42" t="str">
        <f>IF(ISBLANK(C62),"",Summary!$G$13)</f>
        <v/>
      </c>
      <c r="F62" s="75"/>
      <c r="G62" s="170"/>
      <c r="H62" s="356" t="str">
        <f t="shared" si="14"/>
        <v/>
      </c>
      <c r="I62" s="40"/>
      <c r="J62" s="311">
        <f t="shared" si="15"/>
        <v>0</v>
      </c>
      <c r="K62" s="312">
        <f t="shared" si="16"/>
        <v>0</v>
      </c>
      <c r="L62" s="312" t="str">
        <f t="shared" si="17"/>
        <v/>
      </c>
      <c r="M62" s="112">
        <f t="shared" si="18"/>
        <v>0</v>
      </c>
      <c r="N62" s="313" t="s">
        <v>8</v>
      </c>
      <c r="O62" s="67"/>
      <c r="P62" s="353">
        <f t="shared" si="19"/>
        <v>0</v>
      </c>
      <c r="Q62" s="312">
        <f t="shared" si="20"/>
        <v>0</v>
      </c>
      <c r="R62" s="312">
        <f t="shared" si="21"/>
        <v>0</v>
      </c>
      <c r="S62" s="318" t="str">
        <f t="shared" si="22"/>
        <v>00</v>
      </c>
      <c r="T62" s="318">
        <f t="shared" si="23"/>
        <v>12</v>
      </c>
      <c r="U62" s="312" t="str">
        <f t="shared" si="24"/>
        <v>00</v>
      </c>
      <c r="V62" s="317">
        <f t="shared" si="25"/>
        <v>0</v>
      </c>
    </row>
    <row r="63" spans="1:22" s="1" customFormat="1" ht="18.75">
      <c r="A63" s="310">
        <v>59</v>
      </c>
      <c r="B63" s="128"/>
      <c r="C63" s="129"/>
      <c r="D63" s="42" t="str">
        <f t="shared" si="13"/>
        <v/>
      </c>
      <c r="E63" s="42" t="str">
        <f>IF(ISBLANK(C63),"",Summary!$G$13)</f>
        <v/>
      </c>
      <c r="F63" s="75"/>
      <c r="G63" s="170"/>
      <c r="H63" s="356" t="str">
        <f t="shared" si="14"/>
        <v/>
      </c>
      <c r="I63" s="40"/>
      <c r="J63" s="311">
        <f t="shared" si="15"/>
        <v>0</v>
      </c>
      <c r="K63" s="312">
        <f t="shared" si="16"/>
        <v>0</v>
      </c>
      <c r="L63" s="312" t="str">
        <f t="shared" si="17"/>
        <v/>
      </c>
      <c r="M63" s="112">
        <f t="shared" si="18"/>
        <v>0</v>
      </c>
      <c r="N63" s="313" t="s">
        <v>8</v>
      </c>
      <c r="O63" s="67"/>
      <c r="P63" s="353">
        <f t="shared" si="19"/>
        <v>0</v>
      </c>
      <c r="Q63" s="312">
        <f t="shared" si="20"/>
        <v>0</v>
      </c>
      <c r="R63" s="312">
        <f t="shared" si="21"/>
        <v>0</v>
      </c>
      <c r="S63" s="318" t="str">
        <f t="shared" si="22"/>
        <v>00</v>
      </c>
      <c r="T63" s="318">
        <f t="shared" si="23"/>
        <v>12</v>
      </c>
      <c r="U63" s="312" t="str">
        <f t="shared" si="24"/>
        <v>00</v>
      </c>
      <c r="V63" s="317">
        <f t="shared" si="25"/>
        <v>0</v>
      </c>
    </row>
    <row r="64" spans="1:22" s="1" customFormat="1" ht="18.95" customHeight="1" thickBot="1">
      <c r="A64" s="310">
        <v>60</v>
      </c>
      <c r="B64" s="130"/>
      <c r="C64" s="131"/>
      <c r="D64" s="43" t="str">
        <f t="shared" si="13"/>
        <v/>
      </c>
      <c r="E64" s="43" t="str">
        <f>IF(ISBLANK(C64),"",Summary!$G$13)</f>
        <v/>
      </c>
      <c r="F64" s="122"/>
      <c r="G64" s="171"/>
      <c r="H64" s="357" t="str">
        <f t="shared" si="14"/>
        <v/>
      </c>
      <c r="I64" s="40"/>
      <c r="J64" s="311">
        <f t="shared" si="15"/>
        <v>0</v>
      </c>
      <c r="K64" s="312">
        <f t="shared" si="16"/>
        <v>0</v>
      </c>
      <c r="L64" s="312" t="str">
        <f t="shared" si="17"/>
        <v/>
      </c>
      <c r="M64" s="112">
        <f t="shared" si="18"/>
        <v>0</v>
      </c>
      <c r="N64" s="313" t="s">
        <v>8</v>
      </c>
      <c r="O64" s="67"/>
      <c r="P64" s="353">
        <f t="shared" si="19"/>
        <v>0</v>
      </c>
      <c r="Q64" s="312">
        <f t="shared" si="20"/>
        <v>0</v>
      </c>
      <c r="R64" s="312">
        <f t="shared" si="21"/>
        <v>0</v>
      </c>
      <c r="S64" s="318" t="str">
        <f t="shared" si="22"/>
        <v>00</v>
      </c>
      <c r="T64" s="318">
        <f t="shared" si="23"/>
        <v>12</v>
      </c>
      <c r="U64" s="312" t="str">
        <f t="shared" si="24"/>
        <v>00</v>
      </c>
      <c r="V64" s="317">
        <f t="shared" si="25"/>
        <v>0</v>
      </c>
    </row>
    <row r="65" spans="6:22" s="1" customFormat="1" ht="16.5" thickTop="1">
      <c r="F65" s="6"/>
      <c r="K65" s="314"/>
      <c r="L65" s="314"/>
      <c r="M65" s="314"/>
      <c r="N65" s="314"/>
      <c r="P65" s="354"/>
      <c r="Q65" s="315"/>
      <c r="R65" s="315"/>
      <c r="S65" s="319"/>
      <c r="T65" s="319"/>
      <c r="U65" s="315"/>
      <c r="V65" s="315"/>
    </row>
    <row r="66" spans="6:22" s="1" customFormat="1">
      <c r="F66" s="6"/>
      <c r="K66" s="314"/>
      <c r="L66" s="314"/>
      <c r="M66" s="314"/>
      <c r="N66" s="314"/>
      <c r="P66" s="354"/>
      <c r="Q66" s="315"/>
      <c r="R66" s="315"/>
      <c r="S66" s="319"/>
      <c r="T66" s="319"/>
      <c r="U66" s="315"/>
      <c r="V66" s="315"/>
    </row>
    <row r="67" spans="6:22" s="1" customFormat="1">
      <c r="F67" s="6"/>
      <c r="K67" s="314"/>
      <c r="L67" s="314"/>
      <c r="M67" s="314"/>
      <c r="N67" s="314"/>
      <c r="P67" s="354"/>
      <c r="Q67" s="315"/>
      <c r="R67" s="315"/>
      <c r="S67" s="319"/>
      <c r="T67" s="319"/>
      <c r="U67" s="315"/>
      <c r="V67" s="315"/>
    </row>
    <row r="68" spans="6:22" s="1" customFormat="1">
      <c r="F68" s="6"/>
      <c r="K68" s="314"/>
      <c r="L68" s="314"/>
      <c r="M68" s="314"/>
      <c r="N68" s="314"/>
      <c r="P68" s="354"/>
      <c r="Q68" s="315"/>
      <c r="R68" s="315"/>
      <c r="S68" s="319"/>
      <c r="T68" s="319"/>
      <c r="U68" s="315"/>
      <c r="V68" s="315"/>
    </row>
    <row r="69" spans="6:22" s="1" customFormat="1">
      <c r="F69" s="6"/>
      <c r="K69" s="314"/>
      <c r="L69" s="314"/>
      <c r="M69" s="314"/>
      <c r="N69" s="314"/>
      <c r="P69" s="354"/>
      <c r="Q69" s="315"/>
      <c r="R69" s="315"/>
      <c r="S69" s="319"/>
      <c r="T69" s="319"/>
      <c r="U69" s="315"/>
      <c r="V69" s="315"/>
    </row>
    <row r="70" spans="6:22" s="1" customFormat="1">
      <c r="F70" s="6"/>
      <c r="K70" s="314"/>
      <c r="L70" s="314"/>
      <c r="M70" s="314"/>
      <c r="N70" s="314"/>
      <c r="P70" s="354"/>
      <c r="Q70" s="315"/>
      <c r="R70" s="315"/>
      <c r="S70" s="319"/>
      <c r="T70" s="319"/>
      <c r="U70" s="315"/>
      <c r="V70" s="315"/>
    </row>
    <row r="71" spans="6:22" s="1" customFormat="1">
      <c r="F71" s="6"/>
      <c r="K71" s="314"/>
      <c r="L71" s="314"/>
      <c r="M71" s="314"/>
      <c r="N71" s="314"/>
      <c r="P71" s="354"/>
      <c r="Q71" s="315"/>
      <c r="R71" s="315"/>
      <c r="S71" s="319"/>
      <c r="T71" s="319"/>
      <c r="U71" s="315"/>
      <c r="V71" s="315"/>
    </row>
    <row r="72" spans="6:22">
      <c r="K72" s="304"/>
      <c r="L72" s="304"/>
      <c r="M72" s="304"/>
      <c r="N72" s="304"/>
      <c r="P72" s="352"/>
      <c r="Q72" s="305"/>
      <c r="R72" s="305"/>
      <c r="S72" s="316"/>
      <c r="T72" s="316"/>
      <c r="U72" s="305"/>
      <c r="V72" s="305"/>
    </row>
  </sheetData>
  <sheetProtection sheet="1" objects="1" scenarios="1" selectLockedCells="1"/>
  <sortState xmlns:xlrd2="http://schemas.microsoft.com/office/spreadsheetml/2017/richdata2" ref="A5:XFD64">
    <sortCondition ref="A5" customList="Sun,Mon,Tue,Wed,Thu,Fri,Sat"/>
  </sortState>
  <mergeCells count="1">
    <mergeCell ref="K3:L3"/>
  </mergeCells>
  <phoneticPr fontId="19" type="noConversion"/>
  <conditionalFormatting sqref="N5:N64">
    <cfRule type="expression" dxfId="0" priority="1">
      <formula>N5="Yes"</formula>
    </cfRule>
  </conditionalFormatting>
  <dataValidations count="2">
    <dataValidation type="list" allowBlank="1" showInputMessage="1" showErrorMessage="1" sqref="G5:G64" xr:uid="{00000000-0002-0000-0400-000000000000}">
      <formula1>List_of_Months</formula1>
    </dataValidation>
    <dataValidation type="list" allowBlank="1" showInputMessage="1" showErrorMessage="1" sqref="I5:I64" xr:uid="{00000000-0002-0000-0400-000001000000}">
      <formula1>MAG_PopUpList_Categories</formula1>
    </dataValidation>
  </dataValidations>
  <pageMargins left="0.75000000000000011" right="0.75000000000000011" top="1" bottom="1" header="0.5" footer="0.5"/>
  <pageSetup scale="71" fitToHeight="0" orientation="landscape" horizontalDpi="4294967292" verticalDpi="4294967292"/>
  <rowBreaks count="1" manualBreakCount="1">
    <brk id="34" max="16383" man="1"/>
  </rowBreak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94" r:id="rId3" name="Button 74">
              <controlPr defaultSize="0" print="0" autoFill="0" autoPict="0" macro="[0]!Sort_Gymnasts_by_Names">
                <anchor>
                  <from>
                    <xdr:col>1</xdr:col>
                    <xdr:colOff>952500</xdr:colOff>
                    <xdr:row>2</xdr:row>
                    <xdr:rowOff>180975</xdr:rowOff>
                  </from>
                  <to>
                    <xdr:col>2</xdr:col>
                    <xdr:colOff>1133475</xdr:colOff>
                    <xdr:row>2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5" r:id="rId4" name="Button 75">
              <controlPr defaultSize="0" print="0" autoFill="0" autoPict="0" macro="[0]!Sort_Gymnasts_by_Categories">
                <anchor>
                  <from>
                    <xdr:col>7</xdr:col>
                    <xdr:colOff>266700</xdr:colOff>
                    <xdr:row>2</xdr:row>
                    <xdr:rowOff>200025</xdr:rowOff>
                  </from>
                  <to>
                    <xdr:col>8</xdr:col>
                    <xdr:colOff>676275</xdr:colOff>
                    <xdr:row>2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6" r:id="rId5" name="Button 76">
              <controlPr defaultSize="0" print="0" autoFill="0" autoPict="0" macro="[0]!Sort_Gymnasts_by_Original_Order">
                <anchor>
                  <from>
                    <xdr:col>3</xdr:col>
                    <xdr:colOff>809625</xdr:colOff>
                    <xdr:row>2</xdr:row>
                    <xdr:rowOff>200025</xdr:rowOff>
                  </from>
                  <to>
                    <xdr:col>4</xdr:col>
                    <xdr:colOff>1190625</xdr:colOff>
                    <xdr:row>2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8" r:id="rId6" name="Button 78">
              <controlPr defaultSize="0" print="0" autoFill="0" autoPict="0" macro="[0]!Erase_Gymnasts_Data">
                <anchor>
                  <from>
                    <xdr:col>14</xdr:col>
                    <xdr:colOff>904875</xdr:colOff>
                    <xdr:row>2</xdr:row>
                    <xdr:rowOff>390525</xdr:rowOff>
                  </from>
                  <to>
                    <xdr:col>15</xdr:col>
                    <xdr:colOff>238125</xdr:colOff>
                    <xdr:row>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3" r:id="rId7" name="Button 93">
              <controlPr defaultSize="0" print="0" autoFill="0" autoPict="0" macro="[0]!Sort_Gymnasts_by_Birthdate">
                <anchor>
                  <from>
                    <xdr:col>4</xdr:col>
                    <xdr:colOff>1343025</xdr:colOff>
                    <xdr:row>2</xdr:row>
                    <xdr:rowOff>190500</xdr:rowOff>
                  </from>
                  <to>
                    <xdr:col>7</xdr:col>
                    <xdr:colOff>123825</xdr:colOff>
                    <xdr:row>2</xdr:row>
                    <xdr:rowOff>523875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9">
    <tabColor theme="8" tint="0.59999389629810485"/>
  </sheetPr>
  <dimension ref="A1:Q50"/>
  <sheetViews>
    <sheetView showGridLines="0" showRowColHeaders="0" defaultGridColor="0" colorId="23" workbookViewId="0">
      <selection activeCell="C10" sqref="C10"/>
    </sheetView>
  </sheetViews>
  <sheetFormatPr defaultColWidth="10.875" defaultRowHeight="15.75"/>
  <cols>
    <col min="1" max="1" width="2.625" style="8" customWidth="1"/>
    <col min="2" max="2" width="8.625" style="8" customWidth="1"/>
    <col min="3" max="3" width="38.375" style="8" customWidth="1"/>
    <col min="4" max="4" width="9" style="8" customWidth="1"/>
    <col min="5" max="5" width="2.875" style="8" customWidth="1"/>
    <col min="6" max="6" width="2.875" style="9" customWidth="1"/>
    <col min="7" max="12" width="8.375" style="9" customWidth="1"/>
    <col min="13" max="13" width="8.375" style="8" customWidth="1"/>
    <col min="14" max="16384" width="10.875" style="8"/>
  </cols>
  <sheetData>
    <row r="1" spans="1:17" ht="31.5">
      <c r="A1" s="51"/>
      <c r="B1" s="80" t="str">
        <f>Meet_Name</f>
        <v>Marian Classic 2019</v>
      </c>
      <c r="C1" s="52"/>
      <c r="D1" s="52"/>
      <c r="E1" s="52"/>
      <c r="F1" s="81"/>
      <c r="G1" s="81"/>
      <c r="H1" s="81"/>
      <c r="I1" s="81"/>
      <c r="J1" s="81"/>
      <c r="K1" s="81"/>
      <c r="L1" s="81" t="str">
        <f>Meet_Dates</f>
        <v>Feb. 8-10, 2019</v>
      </c>
      <c r="M1" s="52"/>
      <c r="N1" s="52"/>
    </row>
    <row r="2" spans="1:17" ht="42" customHeight="1">
      <c r="A2" s="51"/>
      <c r="B2" s="80" t="s">
        <v>173</v>
      </c>
      <c r="C2" s="52"/>
      <c r="D2" s="52"/>
      <c r="E2" s="52"/>
      <c r="F2" s="81"/>
      <c r="G2" s="81"/>
      <c r="H2" s="81"/>
      <c r="I2" s="81"/>
      <c r="J2" s="81"/>
      <c r="K2" s="81"/>
      <c r="L2" s="81"/>
      <c r="M2" s="52"/>
      <c r="N2" s="52"/>
    </row>
    <row r="3" spans="1:17" ht="15.95" customHeight="1">
      <c r="A3" s="51"/>
      <c r="B3" s="91" t="s">
        <v>142</v>
      </c>
      <c r="C3" s="52"/>
      <c r="D3" s="52"/>
      <c r="E3" s="52"/>
      <c r="F3" s="81"/>
      <c r="G3" s="81"/>
      <c r="H3" s="81"/>
      <c r="I3" s="81"/>
      <c r="J3" s="81"/>
      <c r="K3" s="81"/>
      <c r="L3" s="81"/>
      <c r="M3" s="52"/>
      <c r="N3" s="52"/>
    </row>
    <row r="4" spans="1:17" ht="24.95" customHeight="1">
      <c r="A4" s="51"/>
      <c r="B4" s="82"/>
      <c r="C4" s="52"/>
      <c r="D4" s="52"/>
      <c r="E4" s="52"/>
      <c r="F4" s="81"/>
      <c r="G4" s="81"/>
      <c r="H4" s="81"/>
      <c r="I4" s="81"/>
      <c r="J4" s="81"/>
      <c r="K4" s="81"/>
      <c r="L4" s="81"/>
      <c r="M4" s="52"/>
      <c r="N4" s="52"/>
    </row>
    <row r="5" spans="1:17" ht="23.25">
      <c r="A5" s="51"/>
      <c r="B5" s="83" t="s">
        <v>98</v>
      </c>
      <c r="C5" s="426" t="str">
        <f>This_Clubs_FullName</f>
        <v/>
      </c>
      <c r="D5" s="427"/>
      <c r="E5" s="427"/>
      <c r="F5" s="428"/>
      <c r="G5" s="84"/>
      <c r="H5" s="84"/>
      <c r="I5" s="365" t="s">
        <v>260</v>
      </c>
      <c r="J5" s="81"/>
      <c r="K5" s="81"/>
      <c r="L5" s="81"/>
      <c r="M5" s="52"/>
      <c r="N5" s="52"/>
    </row>
    <row r="6" spans="1:17" ht="23.25">
      <c r="B6" s="85"/>
      <c r="C6" s="52"/>
      <c r="D6" s="52"/>
      <c r="E6" s="52"/>
      <c r="F6" s="81"/>
      <c r="G6" s="81"/>
      <c r="H6" s="240" t="s">
        <v>190</v>
      </c>
      <c r="I6" s="81"/>
      <c r="J6" s="81"/>
      <c r="K6" s="81"/>
      <c r="L6" s="81"/>
      <c r="M6" s="52"/>
      <c r="N6" s="52"/>
    </row>
    <row r="7" spans="1:17" ht="23.25">
      <c r="B7" s="85"/>
      <c r="C7" s="146" t="s">
        <v>143</v>
      </c>
      <c r="D7" s="52"/>
      <c r="E7" s="94"/>
      <c r="F7" s="83" t="s">
        <v>144</v>
      </c>
      <c r="G7" s="358">
        <v>1</v>
      </c>
      <c r="H7" s="359">
        <f>G7+1</f>
        <v>2</v>
      </c>
      <c r="I7" s="359">
        <f t="shared" ref="I7:M7" si="0">H7+1</f>
        <v>3</v>
      </c>
      <c r="J7" s="360">
        <f t="shared" si="0"/>
        <v>4</v>
      </c>
      <c r="K7" s="361">
        <f t="shared" si="0"/>
        <v>5</v>
      </c>
      <c r="L7" s="359">
        <f t="shared" si="0"/>
        <v>6</v>
      </c>
      <c r="M7" s="359">
        <f t="shared" si="0"/>
        <v>7</v>
      </c>
      <c r="N7" s="52"/>
    </row>
    <row r="8" spans="1:17" ht="20.100000000000001" customHeight="1">
      <c r="B8" s="85"/>
      <c r="C8" s="52"/>
      <c r="D8" s="429" t="s">
        <v>150</v>
      </c>
      <c r="E8" s="429"/>
      <c r="F8" s="87"/>
      <c r="G8" s="208" t="str">
        <f>IF(ISBLANK($G$7),"","Fri")</f>
        <v>Fri</v>
      </c>
      <c r="H8" s="209" t="s">
        <v>145</v>
      </c>
      <c r="I8" s="209" t="s">
        <v>145</v>
      </c>
      <c r="J8" s="210" t="s">
        <v>145</v>
      </c>
      <c r="K8" s="211" t="s">
        <v>146</v>
      </c>
      <c r="L8" s="209" t="s">
        <v>146</v>
      </c>
      <c r="M8" s="209" t="s">
        <v>146</v>
      </c>
      <c r="N8" s="52"/>
    </row>
    <row r="9" spans="1:17" ht="21.95" customHeight="1" thickBot="1">
      <c r="B9" s="85"/>
      <c r="C9" s="85" t="s">
        <v>89</v>
      </c>
      <c r="D9" s="430"/>
      <c r="E9" s="429"/>
      <c r="F9" s="87"/>
      <c r="G9" s="212" t="str">
        <f>IF(ISBLANK($G$7),"","Eve.")</f>
        <v>Eve.</v>
      </c>
      <c r="H9" s="213" t="s">
        <v>148</v>
      </c>
      <c r="I9" s="213" t="s">
        <v>149</v>
      </c>
      <c r="J9" s="214" t="s">
        <v>147</v>
      </c>
      <c r="K9" s="215" t="s">
        <v>148</v>
      </c>
      <c r="L9" s="213" t="s">
        <v>149</v>
      </c>
      <c r="M9" s="213" t="s">
        <v>147</v>
      </c>
      <c r="N9" s="52"/>
      <c r="Q9" s="60"/>
    </row>
    <row r="10" spans="1:17" s="60" customFormat="1" ht="18.75">
      <c r="B10" s="61">
        <v>1</v>
      </c>
      <c r="C10" s="62"/>
      <c r="D10" s="63"/>
      <c r="E10" s="64"/>
      <c r="F10"/>
      <c r="G10" s="216"/>
      <c r="H10" s="217"/>
      <c r="I10" s="218"/>
      <c r="J10" s="216"/>
      <c r="K10" s="217"/>
      <c r="L10" s="218"/>
      <c r="M10" s="218"/>
    </row>
    <row r="11" spans="1:17" s="60" customFormat="1" ht="18.75">
      <c r="B11" s="61">
        <v>2</v>
      </c>
      <c r="C11" s="62"/>
      <c r="D11" s="63"/>
      <c r="E11" s="64"/>
      <c r="F11"/>
      <c r="G11" s="219"/>
      <c r="H11" s="220"/>
      <c r="I11" s="221"/>
      <c r="J11" s="219"/>
      <c r="K11" s="220"/>
      <c r="L11" s="221"/>
      <c r="M11" s="221"/>
    </row>
    <row r="12" spans="1:17" s="60" customFormat="1" ht="18.75">
      <c r="B12" s="61">
        <v>3</v>
      </c>
      <c r="C12" s="62"/>
      <c r="D12" s="63"/>
      <c r="E12" s="64"/>
      <c r="F12"/>
      <c r="G12" s="219"/>
      <c r="H12" s="220"/>
      <c r="I12" s="221"/>
      <c r="J12" s="219"/>
      <c r="K12" s="220"/>
      <c r="L12" s="221"/>
      <c r="M12" s="221"/>
    </row>
    <row r="13" spans="1:17" s="60" customFormat="1" ht="18.75">
      <c r="B13" s="61">
        <v>4</v>
      </c>
      <c r="C13" s="62"/>
      <c r="D13" s="63"/>
      <c r="E13" s="64"/>
      <c r="F13"/>
      <c r="G13" s="219"/>
      <c r="H13" s="220"/>
      <c r="I13" s="221"/>
      <c r="J13" s="219"/>
      <c r="K13" s="220"/>
      <c r="L13" s="221"/>
      <c r="M13" s="221"/>
    </row>
    <row r="14" spans="1:17" s="60" customFormat="1" ht="18.75">
      <c r="B14" s="61">
        <v>5</v>
      </c>
      <c r="C14" s="62"/>
      <c r="D14" s="63"/>
      <c r="E14" s="64"/>
      <c r="F14"/>
      <c r="G14" s="219"/>
      <c r="H14" s="220"/>
      <c r="I14" s="221"/>
      <c r="J14" s="219"/>
      <c r="K14" s="220"/>
      <c r="L14" s="221"/>
      <c r="M14" s="221"/>
    </row>
    <row r="15" spans="1:17" s="60" customFormat="1" ht="18.75">
      <c r="B15" s="61">
        <v>6</v>
      </c>
      <c r="C15" s="62"/>
      <c r="D15" s="63"/>
      <c r="E15" s="64"/>
      <c r="F15"/>
      <c r="G15" s="219"/>
      <c r="H15" s="220"/>
      <c r="I15" s="221"/>
      <c r="J15" s="219"/>
      <c r="K15" s="220"/>
      <c r="L15" s="221"/>
      <c r="M15" s="221"/>
    </row>
    <row r="16" spans="1:17" s="60" customFormat="1" ht="18.75">
      <c r="B16" s="61">
        <v>7</v>
      </c>
      <c r="C16" s="62"/>
      <c r="D16" s="63"/>
      <c r="E16" s="64"/>
      <c r="F16"/>
      <c r="G16" s="219"/>
      <c r="H16" s="220"/>
      <c r="I16" s="221"/>
      <c r="J16" s="219"/>
      <c r="K16" s="220"/>
      <c r="L16" s="221"/>
      <c r="M16" s="221"/>
    </row>
    <row r="17" spans="2:14" s="60" customFormat="1" ht="18.75">
      <c r="B17" s="61">
        <v>8</v>
      </c>
      <c r="C17" s="62"/>
      <c r="D17" s="63"/>
      <c r="E17" s="64"/>
      <c r="F17"/>
      <c r="G17" s="219"/>
      <c r="H17" s="220"/>
      <c r="I17" s="221"/>
      <c r="J17" s="219"/>
      <c r="K17" s="220"/>
      <c r="L17" s="221"/>
      <c r="M17" s="221"/>
    </row>
    <row r="18" spans="2:14" s="60" customFormat="1" ht="18.75">
      <c r="B18" s="61">
        <v>9</v>
      </c>
      <c r="C18" s="62"/>
      <c r="D18" s="63"/>
      <c r="E18" s="64"/>
      <c r="F18"/>
      <c r="G18" s="219"/>
      <c r="H18" s="220"/>
      <c r="I18" s="221"/>
      <c r="J18" s="219"/>
      <c r="K18" s="220"/>
      <c r="L18" s="221"/>
      <c r="M18" s="221"/>
    </row>
    <row r="19" spans="2:14" s="60" customFormat="1" ht="18.75">
      <c r="B19" s="61">
        <v>10</v>
      </c>
      <c r="C19" s="62"/>
      <c r="D19" s="63"/>
      <c r="E19" s="64"/>
      <c r="F19"/>
      <c r="G19" s="219"/>
      <c r="H19" s="220"/>
      <c r="I19" s="221"/>
      <c r="J19" s="219"/>
      <c r="K19" s="220"/>
      <c r="L19" s="221"/>
      <c r="M19" s="221"/>
    </row>
    <row r="20" spans="2:14" s="60" customFormat="1" ht="18.75">
      <c r="B20" s="61">
        <v>11</v>
      </c>
      <c r="C20" s="62"/>
      <c r="D20" s="63"/>
      <c r="E20" s="64"/>
      <c r="F20"/>
      <c r="G20" s="219"/>
      <c r="H20" s="220"/>
      <c r="I20" s="221"/>
      <c r="J20" s="219"/>
      <c r="K20" s="220"/>
      <c r="L20" s="221"/>
      <c r="M20" s="221"/>
    </row>
    <row r="21" spans="2:14" s="60" customFormat="1" ht="18.75">
      <c r="B21" s="61">
        <v>12</v>
      </c>
      <c r="C21" s="62"/>
      <c r="D21" s="63"/>
      <c r="E21" s="64"/>
      <c r="F21"/>
      <c r="G21" s="219"/>
      <c r="H21" s="220"/>
      <c r="I21" s="221"/>
      <c r="J21" s="219"/>
      <c r="K21" s="220"/>
      <c r="L21" s="221"/>
      <c r="M21" s="221"/>
    </row>
    <row r="22" spans="2:14" s="60" customFormat="1" ht="18.75">
      <c r="B22" s="61">
        <v>13</v>
      </c>
      <c r="C22" s="62"/>
      <c r="D22" s="63"/>
      <c r="E22" s="64"/>
      <c r="F22"/>
      <c r="G22" s="219"/>
      <c r="H22" s="220"/>
      <c r="I22" s="221"/>
      <c r="J22" s="219"/>
      <c r="K22" s="220"/>
      <c r="L22" s="221"/>
      <c r="M22" s="221"/>
    </row>
    <row r="23" spans="2:14" s="60" customFormat="1" ht="18.75">
      <c r="B23" s="61">
        <v>14</v>
      </c>
      <c r="C23" s="62"/>
      <c r="D23" s="63"/>
      <c r="E23" s="64"/>
      <c r="F23"/>
      <c r="G23" s="219"/>
      <c r="H23" s="220"/>
      <c r="I23" s="221"/>
      <c r="J23" s="219"/>
      <c r="K23" s="220"/>
      <c r="L23" s="221"/>
      <c r="M23" s="221"/>
    </row>
    <row r="24" spans="2:14" s="60" customFormat="1" ht="18.75">
      <c r="B24" s="61">
        <v>15</v>
      </c>
      <c r="C24" s="62"/>
      <c r="D24" s="63"/>
      <c r="E24" s="64"/>
      <c r="F24"/>
      <c r="G24" s="219"/>
      <c r="H24" s="220"/>
      <c r="I24" s="221"/>
      <c r="J24" s="219"/>
      <c r="K24" s="220"/>
      <c r="L24" s="221"/>
      <c r="M24" s="221"/>
    </row>
    <row r="25" spans="2:14">
      <c r="B25" s="53"/>
      <c r="C25" s="53"/>
      <c r="D25" s="53"/>
      <c r="E25" s="53"/>
      <c r="F25"/>
      <c r="G25" s="54"/>
      <c r="H25" s="54"/>
      <c r="I25" s="54"/>
      <c r="J25" s="54"/>
      <c r="L25" s="54"/>
      <c r="M25" s="54"/>
    </row>
    <row r="26" spans="2:14">
      <c r="B26" s="53"/>
      <c r="C26" s="53"/>
      <c r="D26" s="53"/>
      <c r="E26" s="53"/>
      <c r="F26"/>
      <c r="G26" s="54"/>
      <c r="H26" s="54"/>
      <c r="I26" s="54"/>
      <c r="J26" s="54"/>
      <c r="K26" s="54"/>
      <c r="L26" s="54"/>
      <c r="M26" s="54"/>
    </row>
    <row r="27" spans="2:14">
      <c r="B27" s="52"/>
      <c r="C27" s="52"/>
      <c r="D27" s="52"/>
      <c r="E27" s="52"/>
      <c r="F27" s="87"/>
      <c r="G27" s="81"/>
      <c r="H27" s="240" t="s">
        <v>190</v>
      </c>
      <c r="I27" s="81"/>
      <c r="J27" s="81"/>
      <c r="K27" s="81"/>
      <c r="L27" s="81"/>
      <c r="M27" s="81"/>
      <c r="N27" s="52"/>
    </row>
    <row r="28" spans="2:14" ht="21" customHeight="1">
      <c r="B28" s="52"/>
      <c r="C28" s="52"/>
      <c r="D28" s="52"/>
      <c r="E28" s="94"/>
      <c r="F28" s="83" t="s">
        <v>144</v>
      </c>
      <c r="G28" s="358">
        <v>1</v>
      </c>
      <c r="H28" s="359">
        <f>G28+1</f>
        <v>2</v>
      </c>
      <c r="I28" s="359">
        <f t="shared" ref="I28" si="1">H28+1</f>
        <v>3</v>
      </c>
      <c r="J28" s="360">
        <f t="shared" ref="J28" si="2">I28+1</f>
        <v>4</v>
      </c>
      <c r="K28" s="361">
        <f t="shared" ref="K28" si="3">J28+1</f>
        <v>5</v>
      </c>
      <c r="L28" s="359">
        <f t="shared" ref="L28" si="4">K28+1</f>
        <v>6</v>
      </c>
      <c r="M28" s="359">
        <f t="shared" ref="M28" si="5">L28+1</f>
        <v>7</v>
      </c>
      <c r="N28" s="52"/>
    </row>
    <row r="29" spans="2:14" ht="23.1" customHeight="1">
      <c r="B29" s="52"/>
      <c r="C29" s="52"/>
      <c r="D29" s="52"/>
      <c r="E29" s="52"/>
      <c r="F29" s="87"/>
      <c r="G29" s="208" t="str">
        <f>IF(ISBLANK($G$7),"","Fri")</f>
        <v>Fri</v>
      </c>
      <c r="H29" s="209" t="s">
        <v>145</v>
      </c>
      <c r="I29" s="209" t="s">
        <v>145</v>
      </c>
      <c r="J29" s="210" t="s">
        <v>145</v>
      </c>
      <c r="K29" s="211" t="s">
        <v>146</v>
      </c>
      <c r="L29" s="209" t="s">
        <v>146</v>
      </c>
      <c r="M29" s="209" t="s">
        <v>146</v>
      </c>
      <c r="N29" s="52"/>
    </row>
    <row r="30" spans="2:14" ht="24" thickBot="1">
      <c r="B30" s="52"/>
      <c r="C30" s="85" t="s">
        <v>88</v>
      </c>
      <c r="D30" s="81" t="s">
        <v>3</v>
      </c>
      <c r="E30" s="86"/>
      <c r="F30" s="87"/>
      <c r="G30" s="212" t="str">
        <f>IF(ISBLANK($G$7),"","Eve.")</f>
        <v>Eve.</v>
      </c>
      <c r="H30" s="213" t="s">
        <v>148</v>
      </c>
      <c r="I30" s="213" t="s">
        <v>149</v>
      </c>
      <c r="J30" s="214" t="s">
        <v>147</v>
      </c>
      <c r="K30" s="215" t="s">
        <v>148</v>
      </c>
      <c r="L30" s="213" t="s">
        <v>149</v>
      </c>
      <c r="M30" s="213" t="s">
        <v>147</v>
      </c>
      <c r="N30" s="52"/>
    </row>
    <row r="31" spans="2:14" s="60" customFormat="1" ht="18.75">
      <c r="B31" s="61">
        <v>1</v>
      </c>
      <c r="C31" s="62"/>
      <c r="D31" s="63"/>
      <c r="E31" s="64"/>
      <c r="F31"/>
      <c r="G31" s="222"/>
      <c r="H31" s="223"/>
      <c r="I31" s="224"/>
      <c r="J31" s="222"/>
      <c r="K31" s="223"/>
      <c r="L31" s="224"/>
      <c r="M31" s="224"/>
    </row>
    <row r="32" spans="2:14" s="60" customFormat="1" ht="18.75">
      <c r="B32" s="61">
        <v>2</v>
      </c>
      <c r="C32" s="62"/>
      <c r="D32" s="63"/>
      <c r="E32" s="64"/>
      <c r="F32"/>
      <c r="G32" s="225"/>
      <c r="H32" s="226"/>
      <c r="I32" s="227"/>
      <c r="J32" s="225"/>
      <c r="K32" s="226"/>
      <c r="L32" s="227"/>
      <c r="M32" s="227"/>
    </row>
    <row r="33" spans="2:13" s="60" customFormat="1" ht="18.75">
      <c r="B33" s="61">
        <v>3</v>
      </c>
      <c r="C33" s="62"/>
      <c r="D33" s="63"/>
      <c r="E33" s="64"/>
      <c r="F33"/>
      <c r="G33" s="225"/>
      <c r="H33" s="226"/>
      <c r="I33" s="227"/>
      <c r="J33" s="225"/>
      <c r="K33" s="226"/>
      <c r="L33" s="227"/>
      <c r="M33" s="227"/>
    </row>
    <row r="34" spans="2:13" s="60" customFormat="1" ht="18.75">
      <c r="B34" s="61">
        <v>4</v>
      </c>
      <c r="C34" s="62"/>
      <c r="D34" s="63"/>
      <c r="E34" s="64"/>
      <c r="F34"/>
      <c r="G34" s="225"/>
      <c r="H34" s="226"/>
      <c r="I34" s="227"/>
      <c r="J34" s="225"/>
      <c r="K34" s="226"/>
      <c r="L34" s="227"/>
      <c r="M34" s="227"/>
    </row>
    <row r="35" spans="2:13" s="60" customFormat="1" ht="18.75">
      <c r="B35" s="61">
        <v>5</v>
      </c>
      <c r="C35" s="62"/>
      <c r="D35" s="63"/>
      <c r="E35" s="64"/>
      <c r="F35"/>
      <c r="G35" s="225"/>
      <c r="H35" s="226"/>
      <c r="I35" s="227"/>
      <c r="J35" s="225"/>
      <c r="K35" s="226"/>
      <c r="L35" s="227"/>
      <c r="M35" s="227"/>
    </row>
    <row r="36" spans="2:13" s="60" customFormat="1" ht="18.75">
      <c r="B36" s="61">
        <v>6</v>
      </c>
      <c r="C36" s="62"/>
      <c r="D36" s="63"/>
      <c r="E36" s="64"/>
      <c r="F36"/>
      <c r="G36" s="225"/>
      <c r="H36" s="226"/>
      <c r="I36" s="227"/>
      <c r="J36" s="225"/>
      <c r="K36" s="226"/>
      <c r="L36" s="227"/>
      <c r="M36" s="227"/>
    </row>
    <row r="37" spans="2:13" s="60" customFormat="1" ht="18.75">
      <c r="B37" s="61">
        <v>7</v>
      </c>
      <c r="C37" s="62"/>
      <c r="D37" s="63"/>
      <c r="E37" s="64"/>
      <c r="F37"/>
      <c r="G37" s="225"/>
      <c r="H37" s="226"/>
      <c r="I37" s="227"/>
      <c r="J37" s="225"/>
      <c r="K37" s="226"/>
      <c r="L37" s="227"/>
      <c r="M37" s="227"/>
    </row>
    <row r="38" spans="2:13" s="60" customFormat="1" ht="18.75">
      <c r="B38" s="61">
        <v>8</v>
      </c>
      <c r="C38" s="62"/>
      <c r="D38" s="63"/>
      <c r="E38" s="64"/>
      <c r="F38"/>
      <c r="G38" s="225"/>
      <c r="H38" s="226"/>
      <c r="I38" s="227"/>
      <c r="J38" s="225"/>
      <c r="K38" s="226"/>
      <c r="L38" s="227"/>
      <c r="M38" s="227"/>
    </row>
    <row r="39" spans="2:13" s="60" customFormat="1" ht="18.75">
      <c r="B39" s="61">
        <v>9</v>
      </c>
      <c r="C39" s="62"/>
      <c r="D39" s="63"/>
      <c r="E39" s="64"/>
      <c r="F39"/>
      <c r="G39" s="225"/>
      <c r="H39" s="226"/>
      <c r="I39" s="227"/>
      <c r="J39" s="225"/>
      <c r="K39" s="226"/>
      <c r="L39" s="227"/>
      <c r="M39" s="227"/>
    </row>
    <row r="40" spans="2:13" s="60" customFormat="1" ht="18.75">
      <c r="B40" s="61">
        <v>10</v>
      </c>
      <c r="C40" s="62"/>
      <c r="D40" s="63"/>
      <c r="E40" s="64"/>
      <c r="F40"/>
      <c r="G40" s="225"/>
      <c r="H40" s="226"/>
      <c r="I40" s="227"/>
      <c r="J40" s="225"/>
      <c r="K40" s="226"/>
      <c r="L40" s="227"/>
      <c r="M40" s="227"/>
    </row>
    <row r="41" spans="2:13" s="60" customFormat="1" ht="18.75">
      <c r="B41" s="61">
        <v>11</v>
      </c>
      <c r="C41" s="62"/>
      <c r="D41" s="63"/>
      <c r="E41" s="64"/>
      <c r="F41"/>
      <c r="G41" s="225"/>
      <c r="H41" s="226"/>
      <c r="I41" s="227"/>
      <c r="J41" s="225"/>
      <c r="K41" s="226"/>
      <c r="L41" s="227"/>
      <c r="M41" s="227"/>
    </row>
    <row r="42" spans="2:13" s="60" customFormat="1" ht="18.75">
      <c r="B42" s="61">
        <v>12</v>
      </c>
      <c r="C42" s="62"/>
      <c r="D42" s="63"/>
      <c r="E42" s="64"/>
      <c r="F42"/>
      <c r="G42" s="225"/>
      <c r="H42" s="226"/>
      <c r="I42" s="227"/>
      <c r="J42" s="225"/>
      <c r="K42" s="226"/>
      <c r="L42" s="227"/>
      <c r="M42" s="227"/>
    </row>
    <row r="43" spans="2:13" s="60" customFormat="1" ht="18.75">
      <c r="B43" s="61">
        <v>13</v>
      </c>
      <c r="C43" s="62"/>
      <c r="D43" s="63"/>
      <c r="E43" s="64"/>
      <c r="F43"/>
      <c r="G43" s="225"/>
      <c r="H43" s="226"/>
      <c r="I43" s="227"/>
      <c r="J43" s="225"/>
      <c r="K43" s="226"/>
      <c r="L43" s="227"/>
      <c r="M43" s="227"/>
    </row>
    <row r="44" spans="2:13" s="60" customFormat="1" ht="18.75">
      <c r="B44" s="61">
        <v>14</v>
      </c>
      <c r="C44" s="62"/>
      <c r="D44" s="63"/>
      <c r="E44" s="64"/>
      <c r="F44"/>
      <c r="G44" s="225"/>
      <c r="H44" s="226"/>
      <c r="I44" s="227"/>
      <c r="J44" s="225"/>
      <c r="K44" s="226"/>
      <c r="L44" s="227"/>
      <c r="M44" s="227"/>
    </row>
    <row r="45" spans="2:13" s="60" customFormat="1" ht="18.75">
      <c r="B45" s="61">
        <v>15</v>
      </c>
      <c r="C45" s="62"/>
      <c r="D45" s="63"/>
      <c r="E45" s="64"/>
      <c r="F45"/>
      <c r="G45" s="225"/>
      <c r="H45" s="226"/>
      <c r="I45" s="227"/>
      <c r="J45" s="225"/>
      <c r="K45" s="226"/>
      <c r="L45" s="227"/>
      <c r="M45" s="227"/>
    </row>
    <row r="46" spans="2:13" ht="18.75">
      <c r="B46" s="61"/>
      <c r="C46" s="53"/>
      <c r="D46" s="53"/>
      <c r="E46" s="53"/>
      <c r="F46" s="54"/>
      <c r="G46" s="54"/>
      <c r="H46" s="54"/>
      <c r="I46" s="54"/>
      <c r="J46" s="54"/>
      <c r="K46" s="54"/>
      <c r="L46" s="54"/>
    </row>
    <row r="47" spans="2:13" ht="18.75">
      <c r="B47" s="61"/>
      <c r="C47" s="53"/>
      <c r="D47" s="53"/>
      <c r="E47" s="53"/>
      <c r="F47" s="54"/>
      <c r="G47" s="54"/>
      <c r="H47" s="54"/>
      <c r="I47" s="54"/>
      <c r="J47" s="54"/>
      <c r="K47" s="54"/>
      <c r="L47" s="54"/>
    </row>
    <row r="48" spans="2:13" ht="18.75">
      <c r="B48" s="61"/>
    </row>
    <row r="49" spans="2:2">
      <c r="B49" s="53"/>
    </row>
    <row r="50" spans="2:2">
      <c r="B50" s="53"/>
    </row>
  </sheetData>
  <sheetProtection sheet="1" objects="1" scenarios="1" selectLockedCells="1"/>
  <mergeCells count="3">
    <mergeCell ref="C5:F5"/>
    <mergeCell ref="D8:D9"/>
    <mergeCell ref="E8:E9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B4:B10"/>
  <sheetViews>
    <sheetView showGridLines="0" workbookViewId="0">
      <selection activeCell="D11" sqref="D11"/>
    </sheetView>
  </sheetViews>
  <sheetFormatPr defaultColWidth="11" defaultRowHeight="15.75"/>
  <cols>
    <col min="2" max="2" width="30.875" customWidth="1"/>
  </cols>
  <sheetData>
    <row r="4" spans="2:2">
      <c r="B4" s="4" t="s">
        <v>231</v>
      </c>
    </row>
    <row r="5" spans="2:2" ht="9" customHeight="1">
      <c r="B5" s="4"/>
    </row>
    <row r="6" spans="2:2" ht="24.95" customHeight="1">
      <c r="B6" s="242" t="s">
        <v>230</v>
      </c>
    </row>
    <row r="10" spans="2:2">
      <c r="B10" t="s">
        <v>254</v>
      </c>
    </row>
  </sheetData>
  <sheetProtection password="BAA3" sheet="1" objects="1" scenarios="1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50</vt:i4>
      </vt:variant>
    </vt:vector>
  </HeadingPairs>
  <TitlesOfParts>
    <vt:vector size="57" baseType="lpstr">
      <vt:lpstr>Lists</vt:lpstr>
      <vt:lpstr>Summary</vt:lpstr>
      <vt:lpstr>WAG Gymnasts</vt:lpstr>
      <vt:lpstr>WAG Coaches &amp; Judges</vt:lpstr>
      <vt:lpstr>MAG Gymnasts</vt:lpstr>
      <vt:lpstr>MAG Coaches &amp; Judges</vt:lpstr>
      <vt:lpstr>Pswd</vt:lpstr>
      <vt:lpstr>Club_Abbr</vt:lpstr>
      <vt:lpstr>Club_City</vt:lpstr>
      <vt:lpstr>Club_Name</vt:lpstr>
      <vt:lpstr>Clubs_Info_Area</vt:lpstr>
      <vt:lpstr>Count_WAG_gymnasts</vt:lpstr>
      <vt:lpstr>Entry_Deadline</vt:lpstr>
      <vt:lpstr>Fees_Level_Names_MAG</vt:lpstr>
      <vt:lpstr>Fees_Level_Names_WAG</vt:lpstr>
      <vt:lpstr>Fees_Per_Level</vt:lpstr>
      <vt:lpstr>Host_Addr</vt:lpstr>
      <vt:lpstr>Host_City</vt:lpstr>
      <vt:lpstr>Host_Name</vt:lpstr>
      <vt:lpstr>Host_Phone</vt:lpstr>
      <vt:lpstr>Host_Postal_Code</vt:lpstr>
      <vt:lpstr>Late_Entry_Fee</vt:lpstr>
      <vt:lpstr>List_of_BirthYears</vt:lpstr>
      <vt:lpstr>List_of_Months</vt:lpstr>
      <vt:lpstr>MAG_Age_Range</vt:lpstr>
      <vt:lpstr>MAG_Categories</vt:lpstr>
      <vt:lpstr>MAG_Category_Display_List</vt:lpstr>
      <vt:lpstr>MAG_Fee_Codes</vt:lpstr>
      <vt:lpstr>MAG_Fees</vt:lpstr>
      <vt:lpstr>MAG_Fees_Codes</vt:lpstr>
      <vt:lpstr>MAG_Levels</vt:lpstr>
      <vt:lpstr>MAG_NumGymnasts</vt:lpstr>
      <vt:lpstr>MAG_PopUpList_Categories</vt:lpstr>
      <vt:lpstr>Meet_Dates</vt:lpstr>
      <vt:lpstr>Meet_Name</vt:lpstr>
      <vt:lpstr>Num_Gymnasts_Per_Level</vt:lpstr>
      <vt:lpstr>Summary!Print_Area</vt:lpstr>
      <vt:lpstr>'WAG Gymnasts'!Print_Area</vt:lpstr>
      <vt:lpstr>'WAG Gymnasts'!Print_Titles</vt:lpstr>
      <vt:lpstr>Summ_FeesPerGymnast</vt:lpstr>
      <vt:lpstr>Summ_NumGymnasts</vt:lpstr>
      <vt:lpstr>This_Clubs_Abbrev</vt:lpstr>
      <vt:lpstr>This_Clubs_City</vt:lpstr>
      <vt:lpstr>This_Clubs_FullName</vt:lpstr>
      <vt:lpstr>This_Clubs_Name</vt:lpstr>
      <vt:lpstr>WAG_Age_Range</vt:lpstr>
      <vt:lpstr>WAG_Categories</vt:lpstr>
      <vt:lpstr>WAG_Category_Display_List</vt:lpstr>
      <vt:lpstr>WAG_Fee_Codes</vt:lpstr>
      <vt:lpstr>WAG_Fees</vt:lpstr>
      <vt:lpstr>WAG_Levels</vt:lpstr>
      <vt:lpstr>WAG_NumGymnasts</vt:lpstr>
      <vt:lpstr>WAG_PopUpList_Categories</vt:lpstr>
      <vt:lpstr>WAG_SubCategories</vt:lpstr>
      <vt:lpstr>xxxx</vt:lpstr>
      <vt:lpstr>Year_of_Meet</vt:lpstr>
      <vt:lpstr>Yes_No_Reply</vt:lpstr>
    </vt:vector>
  </TitlesOfParts>
  <Company>Old Guy Software Solutions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 Cram</dc:creator>
  <cp:lastModifiedBy>DFowler</cp:lastModifiedBy>
  <cp:lastPrinted>2016-11-29T18:57:34Z</cp:lastPrinted>
  <dcterms:created xsi:type="dcterms:W3CDTF">2012-11-09T04:30:19Z</dcterms:created>
  <dcterms:modified xsi:type="dcterms:W3CDTF">2018-12-04T15:49:10Z</dcterms:modified>
</cp:coreProperties>
</file>